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8_{4B3B8BBA-9684-40D3-B8E7-1BD551A92580}" xr6:coauthVersionLast="47" xr6:coauthVersionMax="47" xr10:uidLastSave="{00000000-0000-0000-0000-000000000000}"/>
  <bookViews>
    <workbookView xWindow="-120" yWindow="-120" windowWidth="29040" windowHeight="15840" xr2:uid="{00000000-000D-0000-FFFF-FFFF00000000}"/>
  </bookViews>
  <sheets>
    <sheet name="WETCORN1" sheetId="1" r:id="rId1"/>
  </sheets>
  <definedNames>
    <definedName name="Print">WETCORN1!$B$18:$O$52</definedName>
    <definedName name="_xlnm.Print_Area" localSheetId="0">WETCORN1!$A$1:$O$55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9" i="1"/>
  <c r="F23" i="1"/>
  <c r="G23" i="1" s="1"/>
  <c r="B26" i="1"/>
  <c r="B27" i="1"/>
  <c r="Q54" i="1"/>
  <c r="R54" i="1"/>
  <c r="S54" i="1"/>
  <c r="Q55" i="1"/>
  <c r="R55" i="1"/>
  <c r="S55" i="1"/>
  <c r="Q56" i="1"/>
  <c r="S56" i="1"/>
  <c r="S57" i="1"/>
  <c r="S58" i="1"/>
  <c r="S59" i="1"/>
  <c r="S60" i="1"/>
  <c r="S61" i="1"/>
  <c r="S62" i="1"/>
  <c r="S63" i="1"/>
  <c r="S64" i="1"/>
  <c r="S65" i="1"/>
  <c r="S66" i="1"/>
  <c r="S67" i="1"/>
  <c r="S68" i="1"/>
  <c r="S69" i="1"/>
  <c r="S70" i="1"/>
  <c r="S71" i="1"/>
  <c r="S72" i="1"/>
  <c r="S73" i="1"/>
  <c r="S74" i="1"/>
  <c r="S75" i="1"/>
  <c r="S76" i="1"/>
  <c r="S77" i="1"/>
  <c r="S78" i="1"/>
  <c r="S79" i="1"/>
  <c r="S80" i="1"/>
  <c r="R56" i="1"/>
  <c r="D24" i="1"/>
  <c r="E24" i="1"/>
  <c r="D25" i="1"/>
  <c r="E25" i="1"/>
  <c r="D26" i="1"/>
  <c r="E26" i="1"/>
  <c r="B28" i="1"/>
  <c r="R57" i="1"/>
  <c r="Q57" i="1"/>
  <c r="D27" i="1"/>
  <c r="E27" i="1"/>
  <c r="R58" i="1"/>
  <c r="B29" i="1"/>
  <c r="D28" i="1"/>
  <c r="E28" i="1"/>
  <c r="Q58" i="1"/>
  <c r="R59" i="1"/>
  <c r="B30" i="1"/>
  <c r="Q59" i="1"/>
  <c r="D29" i="1"/>
  <c r="E29" i="1"/>
  <c r="D30" i="1"/>
  <c r="E30" i="1"/>
  <c r="R60" i="1"/>
  <c r="B31" i="1"/>
  <c r="Q60" i="1"/>
  <c r="D31" i="1"/>
  <c r="E31" i="1"/>
  <c r="B32" i="1"/>
  <c r="R61" i="1"/>
  <c r="Q61" i="1"/>
  <c r="D32" i="1"/>
  <c r="E32" i="1"/>
  <c r="Q62" i="1"/>
  <c r="R62" i="1"/>
  <c r="B33" i="1"/>
  <c r="D33" i="1"/>
  <c r="E33" i="1"/>
  <c r="R63" i="1"/>
  <c r="B34" i="1"/>
  <c r="Q63" i="1"/>
  <c r="B35" i="1"/>
  <c r="Q64" i="1"/>
  <c r="D34" i="1"/>
  <c r="E34" i="1"/>
  <c r="R64" i="1"/>
  <c r="R65" i="1"/>
  <c r="B36" i="1"/>
  <c r="Q65" i="1"/>
  <c r="D35" i="1"/>
  <c r="E35" i="1"/>
  <c r="R66" i="1"/>
  <c r="B37" i="1"/>
  <c r="D36" i="1"/>
  <c r="E36" i="1"/>
  <c r="Q66" i="1"/>
  <c r="R67" i="1"/>
  <c r="Q67" i="1"/>
  <c r="D37" i="1"/>
  <c r="E37" i="1"/>
  <c r="B38" i="1"/>
  <c r="B39" i="1"/>
  <c r="Q68" i="1"/>
  <c r="D38" i="1"/>
  <c r="E38" i="1"/>
  <c r="R68" i="1"/>
  <c r="Q69" i="1"/>
  <c r="R69" i="1"/>
  <c r="D39" i="1"/>
  <c r="E39" i="1"/>
  <c r="B40" i="1"/>
  <c r="D40" i="1"/>
  <c r="E40" i="1"/>
  <c r="Q70" i="1"/>
  <c r="R70" i="1"/>
  <c r="B41" i="1"/>
  <c r="D41" i="1"/>
  <c r="E41" i="1"/>
  <c r="Q71" i="1"/>
  <c r="B42" i="1"/>
  <c r="R71" i="1"/>
  <c r="B43" i="1"/>
  <c r="Q72" i="1"/>
  <c r="D42" i="1"/>
  <c r="E42" i="1"/>
  <c r="R72" i="1"/>
  <c r="D43" i="1"/>
  <c r="E43" i="1"/>
  <c r="R73" i="1"/>
  <c r="B44" i="1"/>
  <c r="Q73" i="1"/>
  <c r="D44" i="1"/>
  <c r="E44" i="1"/>
  <c r="R74" i="1"/>
  <c r="Q74" i="1"/>
  <c r="B45" i="1"/>
  <c r="B46" i="1"/>
  <c r="R75" i="1"/>
  <c r="D45" i="1"/>
  <c r="E45" i="1"/>
  <c r="Q75" i="1"/>
  <c r="D46" i="1"/>
  <c r="E46" i="1"/>
  <c r="R76" i="1"/>
  <c r="B47" i="1"/>
  <c r="Q76" i="1"/>
  <c r="R77" i="1"/>
  <c r="Q77" i="1"/>
  <c r="B48" i="1"/>
  <c r="D47" i="1"/>
  <c r="E47" i="1"/>
  <c r="R78" i="1"/>
  <c r="D48" i="1"/>
  <c r="E48" i="1"/>
  <c r="B49" i="1"/>
  <c r="Q78" i="1"/>
  <c r="R79" i="1"/>
  <c r="Q79" i="1"/>
  <c r="D49" i="1"/>
  <c r="E49" i="1"/>
  <c r="B50" i="1"/>
  <c r="D50" i="1"/>
  <c r="E50" i="1"/>
  <c r="R80" i="1"/>
  <c r="Q80" i="1"/>
  <c r="F25" i="1" l="1"/>
  <c r="F44" i="1"/>
  <c r="F34" i="1"/>
  <c r="F50" i="1"/>
  <c r="F46" i="1"/>
  <c r="F48" i="1"/>
  <c r="F40" i="1"/>
  <c r="F38" i="1"/>
  <c r="F43" i="1"/>
  <c r="F36" i="1"/>
  <c r="F30" i="1"/>
  <c r="F29" i="1"/>
  <c r="F32" i="1"/>
  <c r="F49" i="1"/>
  <c r="F47" i="1"/>
  <c r="F41" i="1"/>
  <c r="F39" i="1"/>
  <c r="F37" i="1"/>
  <c r="F35" i="1"/>
  <c r="F33" i="1"/>
  <c r="F31" i="1"/>
  <c r="F26" i="1"/>
  <c r="F28" i="1"/>
  <c r="F45" i="1"/>
  <c r="F42" i="1"/>
  <c r="F24" i="1"/>
  <c r="F27" i="1"/>
  <c r="H23" i="1"/>
  <c r="G24" i="1"/>
  <c r="G25" i="1"/>
  <c r="G26" i="1"/>
  <c r="G31" i="1"/>
  <c r="G34" i="1"/>
  <c r="G35" i="1"/>
  <c r="G38" i="1"/>
  <c r="G41" i="1"/>
  <c r="G44" i="1"/>
  <c r="G47" i="1"/>
  <c r="G50" i="1"/>
  <c r="G29" i="1"/>
  <c r="G36" i="1"/>
  <c r="G39" i="1"/>
  <c r="G40" i="1"/>
  <c r="G45" i="1"/>
  <c r="G30" i="1"/>
  <c r="G32" i="1"/>
  <c r="G33" i="1"/>
  <c r="G37" i="1"/>
  <c r="G42" i="1"/>
  <c r="G49" i="1"/>
  <c r="G27" i="1"/>
  <c r="G28" i="1"/>
  <c r="G43" i="1"/>
  <c r="G46" i="1"/>
  <c r="G48" i="1"/>
  <c r="H28" i="1" l="1"/>
  <c r="H30" i="1"/>
  <c r="H34" i="1"/>
  <c r="H39" i="1"/>
  <c r="H46" i="1"/>
  <c r="H47" i="1"/>
  <c r="H50" i="1"/>
  <c r="H48" i="1"/>
  <c r="I23" i="1"/>
  <c r="H25" i="1"/>
  <c r="H32" i="1"/>
  <c r="H35" i="1"/>
  <c r="H37" i="1"/>
  <c r="H41" i="1"/>
  <c r="H42" i="1"/>
  <c r="H24" i="1"/>
  <c r="H27" i="1"/>
  <c r="H26" i="1"/>
  <c r="H40" i="1"/>
  <c r="H43" i="1"/>
  <c r="H44" i="1"/>
  <c r="H45" i="1"/>
  <c r="H29" i="1"/>
  <c r="H31" i="1"/>
  <c r="H33" i="1"/>
  <c r="H36" i="1"/>
  <c r="H38" i="1"/>
  <c r="H49" i="1"/>
  <c r="I29" i="1" l="1"/>
  <c r="I32" i="1"/>
  <c r="I35" i="1"/>
  <c r="I37" i="1"/>
  <c r="I43" i="1"/>
  <c r="I47" i="1"/>
  <c r="I49" i="1"/>
  <c r="I45" i="1"/>
  <c r="I28" i="1"/>
  <c r="I30" i="1"/>
  <c r="I31" i="1"/>
  <c r="I33" i="1"/>
  <c r="I38" i="1"/>
  <c r="I39" i="1"/>
  <c r="J23" i="1"/>
  <c r="I25" i="1"/>
  <c r="I36" i="1"/>
  <c r="I41" i="1"/>
  <c r="I42" i="1"/>
  <c r="I46" i="1"/>
  <c r="I50" i="1"/>
  <c r="I24" i="1"/>
  <c r="I27" i="1"/>
  <c r="I26" i="1"/>
  <c r="I34" i="1"/>
  <c r="I40" i="1"/>
  <c r="I44" i="1"/>
  <c r="I48" i="1"/>
  <c r="J36" i="1" l="1"/>
  <c r="J38" i="1"/>
  <c r="J40" i="1"/>
  <c r="J46" i="1"/>
  <c r="J48" i="1"/>
  <c r="J25" i="1"/>
  <c r="J26" i="1"/>
  <c r="J28" i="1"/>
  <c r="J30" i="1"/>
  <c r="J35" i="1"/>
  <c r="J42" i="1"/>
  <c r="J43" i="1"/>
  <c r="J27" i="1"/>
  <c r="J34" i="1"/>
  <c r="J39" i="1"/>
  <c r="J49" i="1"/>
  <c r="K23" i="1"/>
  <c r="J24" i="1"/>
  <c r="J29" i="1"/>
  <c r="J31" i="1"/>
  <c r="J32" i="1"/>
  <c r="J33" i="1"/>
  <c r="J37" i="1"/>
  <c r="J41" i="1"/>
  <c r="J44" i="1"/>
  <c r="J45" i="1"/>
  <c r="J47" i="1"/>
  <c r="J50" i="1"/>
  <c r="L23" i="1" l="1"/>
  <c r="K24" i="1"/>
  <c r="K27" i="1"/>
  <c r="K26" i="1"/>
  <c r="K29" i="1"/>
  <c r="K31" i="1"/>
  <c r="K33" i="1"/>
  <c r="K43" i="1"/>
  <c r="K47" i="1"/>
  <c r="K49" i="1"/>
  <c r="K34" i="1"/>
  <c r="K35" i="1"/>
  <c r="K39" i="1"/>
  <c r="K50" i="1"/>
  <c r="K25" i="1"/>
  <c r="K28" i="1"/>
  <c r="K38" i="1"/>
  <c r="K41" i="1"/>
  <c r="K45" i="1"/>
  <c r="K46" i="1"/>
  <c r="K48" i="1"/>
  <c r="K30" i="1"/>
  <c r="K32" i="1"/>
  <c r="K36" i="1"/>
  <c r="K37" i="1"/>
  <c r="K40" i="1"/>
  <c r="K42" i="1"/>
  <c r="K44" i="1"/>
  <c r="L30" i="1" l="1"/>
  <c r="L36" i="1"/>
  <c r="L37" i="1"/>
  <c r="L40" i="1"/>
  <c r="L41" i="1"/>
  <c r="L43" i="1"/>
  <c r="L46" i="1"/>
  <c r="L47" i="1"/>
  <c r="L50" i="1"/>
  <c r="M23" i="1"/>
  <c r="L24" i="1"/>
  <c r="L32" i="1"/>
  <c r="L34" i="1"/>
  <c r="L25" i="1"/>
  <c r="L31" i="1"/>
  <c r="L33" i="1"/>
  <c r="L38" i="1"/>
  <c r="L42" i="1"/>
  <c r="L44" i="1"/>
  <c r="L48" i="1"/>
  <c r="L49" i="1"/>
  <c r="L27" i="1"/>
  <c r="L26" i="1"/>
  <c r="L28" i="1"/>
  <c r="L29" i="1"/>
  <c r="L35" i="1"/>
  <c r="L39" i="1"/>
  <c r="L45" i="1"/>
  <c r="M27" i="1" l="1"/>
  <c r="M28" i="1"/>
  <c r="M29" i="1"/>
  <c r="M32" i="1"/>
  <c r="M40" i="1"/>
  <c r="M44" i="1"/>
  <c r="M48" i="1"/>
  <c r="M36" i="1"/>
  <c r="M26" i="1"/>
  <c r="M31" i="1"/>
  <c r="M33" i="1"/>
  <c r="M38" i="1"/>
  <c r="M43" i="1"/>
  <c r="N23" i="1"/>
  <c r="M30" i="1"/>
  <c r="M34" i="1"/>
  <c r="M39" i="1"/>
  <c r="M24" i="1"/>
  <c r="M25" i="1"/>
  <c r="M35" i="1"/>
  <c r="M37" i="1"/>
  <c r="M41" i="1"/>
  <c r="M42" i="1"/>
  <c r="M45" i="1"/>
  <c r="M46" i="1"/>
  <c r="M47" i="1"/>
  <c r="M49" i="1"/>
  <c r="M50" i="1"/>
  <c r="N25" i="1" l="1"/>
  <c r="N27" i="1"/>
  <c r="N39" i="1"/>
  <c r="N45" i="1"/>
  <c r="N48" i="1"/>
  <c r="N50" i="1"/>
  <c r="N42" i="1"/>
  <c r="N44" i="1"/>
  <c r="N49" i="1"/>
  <c r="N24" i="1"/>
  <c r="N31" i="1"/>
  <c r="N32" i="1"/>
  <c r="N40" i="1"/>
  <c r="N43" i="1"/>
  <c r="N26" i="1"/>
  <c r="N28" i="1"/>
  <c r="N29" i="1"/>
  <c r="N30" i="1"/>
  <c r="N34" i="1"/>
  <c r="N35" i="1"/>
  <c r="N36" i="1"/>
  <c r="N37" i="1"/>
  <c r="N47" i="1"/>
  <c r="O23" i="1"/>
  <c r="N33" i="1"/>
  <c r="N38" i="1"/>
  <c r="N41" i="1"/>
  <c r="N46" i="1"/>
  <c r="O28" i="1" l="1"/>
  <c r="O32" i="1"/>
  <c r="O33" i="1"/>
  <c r="O36" i="1"/>
  <c r="O41" i="1"/>
  <c r="O42" i="1"/>
  <c r="O45" i="1"/>
  <c r="O47" i="1"/>
  <c r="O27" i="1"/>
  <c r="O37" i="1"/>
  <c r="O38" i="1"/>
  <c r="O44" i="1"/>
  <c r="O24" i="1"/>
  <c r="O26" i="1"/>
  <c r="O29" i="1"/>
  <c r="O31" i="1"/>
  <c r="O35" i="1"/>
  <c r="O43" i="1"/>
  <c r="O46" i="1"/>
  <c r="O50" i="1"/>
  <c r="O48" i="1"/>
  <c r="O25" i="1"/>
  <c r="O30" i="1"/>
  <c r="O34" i="1"/>
  <c r="O39" i="1"/>
  <c r="O40" i="1"/>
  <c r="O49" i="1"/>
</calcChain>
</file>

<file path=xl/sharedStrings.xml><?xml version="1.0" encoding="utf-8"?>
<sst xmlns="http://schemas.openxmlformats.org/spreadsheetml/2006/main" count="93" uniqueCount="87">
  <si>
    <t>Enter base moisture content for dry corn</t>
  </si>
  <si>
    <t>(suggested range 14 to 15.5%)</t>
  </si>
  <si>
    <t>Enter relative TDN adjustment factor based on test weight</t>
  </si>
  <si>
    <t>Enter starting corn price for table</t>
  </si>
  <si>
    <t>(see Table C)</t>
  </si>
  <si>
    <t>Enter LP gas price ($/gal)</t>
  </si>
  <si>
    <t>4a.</t>
  </si>
  <si>
    <t>Enter estimated L.P. gallons to remove 1 point moisture</t>
  </si>
  <si>
    <t>Table A* From Ohio State data</t>
  </si>
  <si>
    <t>(range 0.0165 - 0.0210) see Table A or Table B</t>
  </si>
  <si>
    <t>Energy Usage to Remove One Point of Moisture</t>
  </si>
  <si>
    <t>Enter electricity price ($/KWH)</t>
  </si>
  <si>
    <t>5a.</t>
  </si>
  <si>
    <t>Enter estimated KWH needed to remove 1 point moisture</t>
  </si>
  <si>
    <t>From One Bushel of Corn</t>
  </si>
  <si>
    <t>(range 0.0106 - 0.2910) see Table A or Table B</t>
  </si>
  <si>
    <t>Type of Dryer</t>
  </si>
  <si>
    <t>L.P. gas (gal.)**</t>
  </si>
  <si>
    <t>Electricity (KWH)</t>
  </si>
  <si>
    <t>Enter shelling costs ($/cwt)</t>
  </si>
  <si>
    <t>Batch-In-Bin</t>
  </si>
  <si>
    <t>0.0165</t>
  </si>
  <si>
    <t>0.0150</t>
  </si>
  <si>
    <t>Batch-In-Bin Stir Dryer</t>
  </si>
  <si>
    <t>0.0113</t>
  </si>
  <si>
    <t>0.0106</t>
  </si>
  <si>
    <t>Price per Dry Bushel</t>
  </si>
  <si>
    <t>Low Temp. Dryer - No Heat</t>
  </si>
  <si>
    <t>n/a</t>
  </si>
  <si>
    <t>0.2270</t>
  </si>
  <si>
    <t>Moisture</t>
  </si>
  <si>
    <t>lbs Wet</t>
  </si>
  <si>
    <t>%</t>
  </si>
  <si>
    <t>Dry</t>
  </si>
  <si>
    <t xml:space="preserve">Low Temp. Dryer - Heat </t>
  </si>
  <si>
    <t>0.2910</t>
  </si>
  <si>
    <t>% Wet</t>
  </si>
  <si>
    <t>Kernels</t>
  </si>
  <si>
    <t>Shrink</t>
  </si>
  <si>
    <t>Bushels</t>
  </si>
  <si>
    <t>Table B* From MWPS -13</t>
  </si>
  <si>
    <t>High Temperature</t>
  </si>
  <si>
    <t>Drying With:</t>
  </si>
  <si>
    <t>L.P. gas (gal)**</t>
  </si>
  <si>
    <t>In-dryer cooling</t>
  </si>
  <si>
    <t>0.0200</t>
  </si>
  <si>
    <t>0.010</t>
  </si>
  <si>
    <t>In-bin cooling</t>
  </si>
  <si>
    <t>0.0175</t>
  </si>
  <si>
    <t>0.008</t>
  </si>
  <si>
    <t>Dryeration</t>
  </si>
  <si>
    <t>0.0145</t>
  </si>
  <si>
    <t>0.007</t>
  </si>
  <si>
    <t>Combination drying</t>
  </si>
  <si>
    <t>0.0080</t>
  </si>
  <si>
    <t>0.070 - 0.110</t>
  </si>
  <si>
    <t>** 1 gal. L.P. = 91,600 BTU</t>
  </si>
  <si>
    <t xml:space="preserve">    1 Therm of natural gas = 100,000 BTU</t>
  </si>
  <si>
    <t>Table C* Based on University of Minnesota feeding trials with lambs</t>
  </si>
  <si>
    <t>Test Wt.</t>
  </si>
  <si>
    <t>Relative TDN</t>
  </si>
  <si>
    <t xml:space="preserve">Corn required to equal TDN of </t>
  </si>
  <si>
    <t>(lbs./bu.)</t>
  </si>
  <si>
    <t>(%)</t>
  </si>
  <si>
    <t>54 lb. test weight corn</t>
  </si>
  <si>
    <t xml:space="preserve">LP Gas </t>
  </si>
  <si>
    <t>KWH</t>
  </si>
  <si>
    <t>costs</t>
  </si>
  <si>
    <t>$/Bu</t>
  </si>
  <si>
    <t>$/Ton</t>
  </si>
  <si>
    <t>Jeff Key, Winnebago County Agricultural/Farm Management Agent (Retired) and Gary Frank, Center for Dairy Profitability (Retired)</t>
  </si>
  <si>
    <t>Equivalent Price/Ton* of:  High Moisture Shelled Corn</t>
  </si>
  <si>
    <t>2009 Revision by: Nick Schneider, Winnebago County Agriculture Agent</t>
  </si>
  <si>
    <t>1a.</t>
  </si>
  <si>
    <t>Water shrink factor (automatically calculated from base moisture)</t>
  </si>
  <si>
    <t xml:space="preserve">*  If you must harvest this corn, subtract the harvesting costs; and if you can only use dry corn, subtract drying costs.  Of course the price you pay will be determined by supply and demand conditions in your area </t>
  </si>
  <si>
    <t>and negotiations between you and the seller, but unless there are special circumstances it should not be above the prices shown here.</t>
  </si>
  <si>
    <t>3a.</t>
  </si>
  <si>
    <t>3b.</t>
  </si>
  <si>
    <t>** National Corn Handbook NCH 61 "Calculating Grain Weight Shrinkage in Corn Due to Mechanical Drying" demonstrates two methods for calculating total shrink.  The value found in 3c is the constant shrink factor,</t>
  </si>
  <si>
    <t>Constant Shrink Factor. Sum of water shrink plus handling loss (per point)</t>
  </si>
  <si>
    <t>Ver 1.9 - 11/20/09  Equivalent Price Per Ton of High Moisture Shell Corn</t>
  </si>
  <si>
    <t xml:space="preserve">Typical constant shrink factors range from 1.163 to 1.5% per point.  You may allow the constant shrink factor to auto-calculate or directly enter the constant shrink factor used at a local elevator.  </t>
  </si>
  <si>
    <t>Continuous Flow Dryer</t>
  </si>
  <si>
    <t>3**</t>
  </si>
  <si>
    <t>(typically between the water shrink factor in 3a and 1.5)</t>
  </si>
  <si>
    <t>The constant shrink factor found in 3b can not be less than the water shrink factor in 3a. 3b is used to calculate the % shrink.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</si>
</sst>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164" formatCode="General_)"/>
    <numFmt numFmtId="165" formatCode="#."/>
    <numFmt numFmtId="166" formatCode="0.0_)"/>
    <numFmt numFmtId="167" formatCode="0.00_)"/>
    <numFmt numFmtId="168" formatCode="0.0%"/>
    <numFmt numFmtId="169" formatCode="0.0000_)"/>
    <numFmt numFmtId="170" formatCode="0_)"/>
    <numFmt numFmtId="171" formatCode="0.000"/>
  </numFmts>
  <fonts count="7" x14ac:knownFonts="1">
    <font>
      <sz val="12"/>
      <name val="Courier"/>
    </font>
    <font>
      <sz val="1"/>
      <color indexed="16"/>
      <name val="Courier"/>
      <family val="3"/>
    </font>
    <font>
      <b/>
      <sz val="1"/>
      <color indexed="16"/>
      <name val="Courier"/>
      <family val="3"/>
    </font>
    <font>
      <sz val="12"/>
      <name val="Arial"/>
      <family val="2"/>
    </font>
    <font>
      <sz val="12"/>
      <color indexed="8"/>
      <name val="Arial"/>
      <family val="2"/>
    </font>
    <font>
      <b/>
      <sz val="12"/>
      <name val="Arial"/>
      <family val="2"/>
    </font>
    <font>
      <b/>
      <sz val="12"/>
      <color indexed="8"/>
      <name val="Arial"/>
      <family val="2"/>
    </font>
  </fonts>
  <fills count="2">
    <fill>
      <patternFill patternType="none"/>
    </fill>
    <fill>
      <patternFill patternType="gray125"/>
    </fill>
  </fills>
  <borders count="24">
    <border>
      <left/>
      <right/>
      <top/>
      <bottom/>
      <diagonal/>
    </border>
    <border>
      <left/>
      <right/>
      <top style="thin">
        <color indexed="64"/>
      </top>
      <bottom style="double">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6">
    <xf numFmtId="164" fontId="0" fillId="0" borderId="0"/>
    <xf numFmtId="165" fontId="1" fillId="0" borderId="0">
      <protection locked="0"/>
    </xf>
    <xf numFmtId="165" fontId="1" fillId="0" borderId="0">
      <protection locked="0"/>
    </xf>
    <xf numFmtId="165" fontId="2" fillId="0" borderId="0">
      <protection locked="0"/>
    </xf>
    <xf numFmtId="165" fontId="2" fillId="0" borderId="0">
      <protection locked="0"/>
    </xf>
    <xf numFmtId="165" fontId="1" fillId="0" borderId="1">
      <protection locked="0"/>
    </xf>
  </cellStyleXfs>
  <cellXfs count="91">
    <xf numFmtId="164" fontId="0" fillId="0" borderId="0" xfId="0"/>
    <xf numFmtId="164" fontId="3" fillId="0" borderId="0" xfId="0" applyFont="1" applyAlignment="1">
      <alignment horizontal="centerContinuous"/>
    </xf>
    <xf numFmtId="164" fontId="3" fillId="0" borderId="0" xfId="0" applyFont="1"/>
    <xf numFmtId="164" fontId="4" fillId="0" borderId="0" xfId="0" applyFont="1"/>
    <xf numFmtId="164" fontId="4" fillId="0" borderId="2" xfId="0" applyFont="1" applyBorder="1"/>
    <xf numFmtId="164" fontId="4" fillId="0" borderId="0" xfId="0" applyFont="1" applyAlignment="1">
      <alignment horizontal="left"/>
    </xf>
    <xf numFmtId="164" fontId="4" fillId="0" borderId="3" xfId="0" applyFont="1" applyBorder="1" applyAlignment="1">
      <alignment horizontal="right"/>
    </xf>
    <xf numFmtId="164" fontId="4" fillId="0" borderId="4" xfId="0" applyFont="1" applyBorder="1" applyAlignment="1">
      <alignment horizontal="center"/>
    </xf>
    <xf numFmtId="7" fontId="4" fillId="0" borderId="0" xfId="0" applyNumberFormat="1" applyFont="1" applyAlignment="1">
      <alignment horizontal="center"/>
    </xf>
    <xf numFmtId="7" fontId="3" fillId="0" borderId="0" xfId="0" applyNumberFormat="1" applyFont="1" applyAlignment="1">
      <alignment horizontal="center"/>
    </xf>
    <xf numFmtId="164" fontId="4" fillId="0" borderId="0" xfId="0" applyFont="1" applyAlignment="1">
      <alignment horizontal="center"/>
    </xf>
    <xf numFmtId="164" fontId="4" fillId="0" borderId="5" xfId="0" applyFont="1" applyBorder="1" applyAlignment="1">
      <alignment horizontal="center"/>
    </xf>
    <xf numFmtId="164" fontId="4" fillId="0" borderId="0" xfId="0" applyFont="1" applyAlignment="1">
      <alignment horizontal="right"/>
    </xf>
    <xf numFmtId="164" fontId="4" fillId="0" borderId="6" xfId="0" applyFont="1" applyBorder="1"/>
    <xf numFmtId="164" fontId="4" fillId="0" borderId="7" xfId="0" applyFont="1" applyBorder="1"/>
    <xf numFmtId="166" fontId="4" fillId="0" borderId="0" xfId="0" applyNumberFormat="1" applyFont="1" applyAlignment="1">
      <alignment horizontal="center"/>
    </xf>
    <xf numFmtId="167" fontId="3" fillId="0" borderId="0" xfId="0" applyNumberFormat="1" applyFont="1" applyAlignment="1">
      <alignment horizontal="center"/>
    </xf>
    <xf numFmtId="167" fontId="4" fillId="0" borderId="8" xfId="0" applyNumberFormat="1" applyFont="1" applyBorder="1" applyAlignment="1">
      <alignment horizontal="center"/>
    </xf>
    <xf numFmtId="167" fontId="3" fillId="0" borderId="9" xfId="0" applyNumberFormat="1" applyFont="1" applyBorder="1" applyAlignment="1">
      <alignment horizontal="center"/>
    </xf>
    <xf numFmtId="166" fontId="4" fillId="0" borderId="10" xfId="0" applyNumberFormat="1" applyFont="1" applyBorder="1" applyAlignment="1">
      <alignment horizontal="center"/>
    </xf>
    <xf numFmtId="167" fontId="3" fillId="0" borderId="11" xfId="0" applyNumberFormat="1" applyFont="1" applyBorder="1" applyAlignment="1">
      <alignment horizontal="center"/>
    </xf>
    <xf numFmtId="167" fontId="3" fillId="0" borderId="7" xfId="0" applyNumberFormat="1" applyFont="1" applyBorder="1" applyAlignment="1">
      <alignment horizontal="center"/>
    </xf>
    <xf numFmtId="169" fontId="4" fillId="0" borderId="7" xfId="0" applyNumberFormat="1" applyFont="1" applyBorder="1"/>
    <xf numFmtId="169" fontId="4" fillId="0" borderId="0" xfId="0" applyNumberFormat="1" applyFont="1" applyAlignment="1">
      <alignment horizontal="left"/>
    </xf>
    <xf numFmtId="167" fontId="3" fillId="0" borderId="10" xfId="0" applyNumberFormat="1" applyFont="1" applyBorder="1" applyAlignment="1">
      <alignment horizontal="center"/>
    </xf>
    <xf numFmtId="164" fontId="4" fillId="0" borderId="6" xfId="0" applyFont="1" applyBorder="1" applyAlignment="1">
      <alignment horizontal="center"/>
    </xf>
    <xf numFmtId="166" fontId="4" fillId="0" borderId="7" xfId="0" applyNumberFormat="1" applyFont="1" applyBorder="1" applyAlignment="1">
      <alignment horizontal="center"/>
    </xf>
    <xf numFmtId="166" fontId="4" fillId="0" borderId="7" xfId="0" applyNumberFormat="1" applyFont="1" applyBorder="1"/>
    <xf numFmtId="164" fontId="4" fillId="0" borderId="2" xfId="0" applyFont="1" applyBorder="1" applyAlignment="1">
      <alignment horizontal="center"/>
    </xf>
    <xf numFmtId="166" fontId="4" fillId="0" borderId="5" xfId="0" applyNumberFormat="1" applyFont="1" applyBorder="1" applyAlignment="1">
      <alignment horizontal="center"/>
    </xf>
    <xf numFmtId="167" fontId="3" fillId="0" borderId="5" xfId="0" applyNumberFormat="1" applyFont="1" applyBorder="1" applyAlignment="1">
      <alignment horizontal="center"/>
    </xf>
    <xf numFmtId="167" fontId="3" fillId="0" borderId="12" xfId="0" applyNumberFormat="1" applyFont="1" applyBorder="1" applyAlignment="1">
      <alignment horizontal="center"/>
    </xf>
    <xf numFmtId="164" fontId="4" fillId="0" borderId="0" xfId="0" quotePrefix="1" applyFont="1" applyAlignment="1">
      <alignment horizontal="left"/>
    </xf>
    <xf numFmtId="7" fontId="3" fillId="0" borderId="0" xfId="0" applyNumberFormat="1" applyFont="1"/>
    <xf numFmtId="167" fontId="4" fillId="0" borderId="9" xfId="0" applyNumberFormat="1" applyFont="1" applyBorder="1" applyAlignment="1">
      <alignment horizontal="center"/>
    </xf>
    <xf numFmtId="164" fontId="4" fillId="0" borderId="0" xfId="0" applyFont="1" applyProtection="1">
      <protection locked="0"/>
    </xf>
    <xf numFmtId="166" fontId="3" fillId="0" borderId="0" xfId="0" applyNumberFormat="1" applyFont="1"/>
    <xf numFmtId="164" fontId="4" fillId="0" borderId="13" xfId="0" applyFont="1" applyBorder="1" applyAlignment="1">
      <alignment horizontal="center"/>
    </xf>
    <xf numFmtId="166" fontId="3" fillId="0" borderId="10" xfId="0" applyNumberFormat="1" applyFont="1" applyBorder="1"/>
    <xf numFmtId="164" fontId="4" fillId="0" borderId="7" xfId="0" applyFont="1" applyBorder="1" applyAlignment="1">
      <alignment horizontal="left"/>
    </xf>
    <xf numFmtId="164" fontId="4" fillId="0" borderId="13" xfId="0" applyFont="1" applyBorder="1" applyAlignment="1">
      <alignment horizontal="left"/>
    </xf>
    <xf numFmtId="164" fontId="4" fillId="0" borderId="14" xfId="0" applyFont="1" applyBorder="1" applyAlignment="1">
      <alignment horizontal="center"/>
    </xf>
    <xf numFmtId="164" fontId="4" fillId="0" borderId="15" xfId="0" applyFont="1" applyBorder="1" applyAlignment="1">
      <alignment horizontal="center"/>
    </xf>
    <xf numFmtId="164" fontId="4" fillId="0" borderId="8" xfId="0" applyFont="1" applyBorder="1" applyAlignment="1">
      <alignment horizontal="center"/>
    </xf>
    <xf numFmtId="164" fontId="4" fillId="0" borderId="16" xfId="0" applyFont="1" applyBorder="1" applyAlignment="1">
      <alignment horizontal="center"/>
    </xf>
    <xf numFmtId="164" fontId="4" fillId="0" borderId="12" xfId="0" applyFont="1" applyBorder="1" applyAlignment="1">
      <alignment horizontal="center"/>
    </xf>
    <xf numFmtId="7" fontId="4" fillId="0" borderId="16" xfId="0" applyNumberFormat="1" applyFont="1" applyBorder="1" applyAlignment="1">
      <alignment horizontal="center"/>
    </xf>
    <xf numFmtId="7" fontId="3" fillId="0" borderId="5" xfId="0" applyNumberFormat="1" applyFont="1" applyBorder="1" applyAlignment="1">
      <alignment horizontal="center"/>
    </xf>
    <xf numFmtId="7" fontId="3" fillId="0" borderId="12" xfId="0" applyNumberFormat="1" applyFont="1" applyBorder="1" applyAlignment="1">
      <alignment horizontal="center"/>
    </xf>
    <xf numFmtId="7" fontId="4" fillId="0" borderId="14" xfId="0" applyNumberFormat="1" applyFont="1" applyBorder="1" applyAlignment="1">
      <alignment horizontal="center"/>
    </xf>
    <xf numFmtId="7" fontId="4" fillId="0" borderId="8" xfId="0" applyNumberFormat="1" applyFont="1" applyBorder="1" applyAlignment="1">
      <alignment horizontal="center"/>
    </xf>
    <xf numFmtId="7" fontId="4" fillId="0" borderId="15" xfId="0" applyNumberFormat="1" applyFont="1" applyBorder="1" applyAlignment="1">
      <alignment horizontal="center"/>
    </xf>
    <xf numFmtId="7" fontId="4" fillId="0" borderId="17" xfId="0" applyNumberFormat="1" applyFont="1" applyBorder="1" applyAlignment="1">
      <alignment horizontal="center"/>
    </xf>
    <xf numFmtId="7" fontId="3" fillId="0" borderId="9" xfId="0" applyNumberFormat="1" applyFont="1" applyBorder="1" applyAlignment="1">
      <alignment horizontal="center"/>
    </xf>
    <xf numFmtId="7" fontId="3" fillId="0" borderId="17" xfId="0" applyNumberFormat="1" applyFont="1" applyBorder="1" applyAlignment="1">
      <alignment horizontal="center"/>
    </xf>
    <xf numFmtId="7" fontId="4" fillId="0" borderId="18" xfId="0" applyNumberFormat="1" applyFont="1" applyBorder="1" applyAlignment="1">
      <alignment horizontal="center"/>
    </xf>
    <xf numFmtId="7" fontId="3" fillId="0" borderId="11" xfId="0" applyNumberFormat="1" applyFont="1" applyBorder="1" applyAlignment="1">
      <alignment horizontal="center"/>
    </xf>
    <xf numFmtId="7" fontId="4" fillId="0" borderId="10" xfId="0" applyNumberFormat="1" applyFont="1" applyBorder="1" applyAlignment="1">
      <alignment horizontal="center"/>
    </xf>
    <xf numFmtId="7" fontId="3" fillId="0" borderId="10" xfId="0" applyNumberFormat="1" applyFont="1" applyBorder="1" applyAlignment="1">
      <alignment horizontal="center"/>
    </xf>
    <xf numFmtId="7" fontId="3" fillId="0" borderId="18" xfId="0" applyNumberFormat="1" applyFont="1" applyBorder="1" applyAlignment="1">
      <alignment horizontal="center"/>
    </xf>
    <xf numFmtId="7" fontId="4" fillId="0" borderId="5" xfId="0" applyNumberFormat="1" applyFont="1" applyBorder="1" applyAlignment="1">
      <alignment horizontal="center"/>
    </xf>
    <xf numFmtId="7" fontId="3" fillId="0" borderId="16" xfId="0" applyNumberFormat="1" applyFont="1" applyBorder="1" applyAlignment="1">
      <alignment horizontal="center"/>
    </xf>
    <xf numFmtId="170" fontId="4" fillId="0" borderId="14" xfId="0" applyNumberFormat="1" applyFont="1" applyBorder="1" applyAlignment="1">
      <alignment horizontal="center"/>
    </xf>
    <xf numFmtId="170" fontId="4" fillId="0" borderId="17" xfId="0" applyNumberFormat="1" applyFont="1" applyBorder="1" applyAlignment="1">
      <alignment horizontal="center"/>
    </xf>
    <xf numFmtId="170" fontId="4" fillId="0" borderId="18" xfId="0" applyNumberFormat="1" applyFont="1" applyBorder="1" applyAlignment="1">
      <alignment horizontal="center"/>
    </xf>
    <xf numFmtId="170" fontId="4" fillId="0" borderId="16" xfId="0" applyNumberFormat="1" applyFont="1" applyBorder="1" applyAlignment="1">
      <alignment horizontal="center"/>
    </xf>
    <xf numFmtId="164" fontId="4" fillId="0" borderId="19" xfId="0" applyFont="1" applyBorder="1"/>
    <xf numFmtId="164" fontId="3" fillId="0" borderId="20" xfId="0" applyFont="1" applyBorder="1"/>
    <xf numFmtId="164" fontId="3" fillId="0" borderId="13" xfId="0" applyFont="1" applyBorder="1"/>
    <xf numFmtId="164" fontId="3" fillId="0" borderId="10" xfId="0" applyFont="1" applyBorder="1"/>
    <xf numFmtId="164" fontId="3" fillId="0" borderId="21" xfId="0" applyFont="1" applyBorder="1"/>
    <xf numFmtId="164" fontId="3" fillId="0" borderId="7" xfId="0" applyFont="1" applyBorder="1"/>
    <xf numFmtId="164" fontId="3" fillId="0" borderId="19" xfId="0" applyFont="1" applyBorder="1"/>
    <xf numFmtId="164" fontId="3" fillId="0" borderId="0" xfId="0" applyFont="1" applyAlignment="1">
      <alignment horizontal="right"/>
    </xf>
    <xf numFmtId="164" fontId="3" fillId="0" borderId="0" xfId="0" applyFont="1" applyAlignment="1">
      <alignment wrapText="1"/>
    </xf>
    <xf numFmtId="164" fontId="4" fillId="0" borderId="0" xfId="0" applyFont="1" applyAlignment="1">
      <alignment horizontal="centerContinuous"/>
    </xf>
    <xf numFmtId="164" fontId="4" fillId="0" borderId="14" xfId="0" applyFont="1" applyBorder="1"/>
    <xf numFmtId="164" fontId="3" fillId="0" borderId="15" xfId="0" applyFont="1" applyBorder="1"/>
    <xf numFmtId="164" fontId="3" fillId="0" borderId="8" xfId="0" applyFont="1" applyBorder="1"/>
    <xf numFmtId="164" fontId="3" fillId="0" borderId="5" xfId="0" applyFont="1" applyBorder="1"/>
    <xf numFmtId="164" fontId="4" fillId="0" borderId="7" xfId="0" applyFont="1" applyBorder="1" applyAlignment="1">
      <alignment horizontal="center"/>
    </xf>
    <xf numFmtId="166" fontId="4" fillId="0" borderId="22" xfId="0" applyNumberFormat="1" applyFont="1" applyBorder="1" applyProtection="1">
      <protection locked="0"/>
    </xf>
    <xf numFmtId="7" fontId="4" fillId="0" borderId="22" xfId="0" applyNumberFormat="1" applyFont="1" applyBorder="1" applyProtection="1">
      <protection locked="0"/>
    </xf>
    <xf numFmtId="171" fontId="4" fillId="0" borderId="23" xfId="0" applyNumberFormat="1" applyFont="1" applyBorder="1"/>
    <xf numFmtId="168" fontId="4" fillId="0" borderId="22" xfId="0" applyNumberFormat="1" applyFont="1" applyBorder="1" applyProtection="1">
      <protection locked="0"/>
    </xf>
    <xf numFmtId="164" fontId="4" fillId="0" borderId="22" xfId="0" applyFont="1" applyBorder="1" applyProtection="1">
      <protection locked="0"/>
    </xf>
    <xf numFmtId="171" fontId="4" fillId="0" borderId="0" xfId="0" applyNumberFormat="1" applyFont="1"/>
    <xf numFmtId="164" fontId="5" fillId="0" borderId="0" xfId="0" applyFont="1" applyAlignment="1">
      <alignment horizontal="centerContinuous"/>
    </xf>
    <xf numFmtId="164" fontId="6" fillId="0" borderId="0" xfId="0" applyFont="1" applyAlignment="1">
      <alignment horizontal="left"/>
    </xf>
    <xf numFmtId="7" fontId="3" fillId="0" borderId="10" xfId="0" applyNumberFormat="1" applyFont="1" applyBorder="1"/>
    <xf numFmtId="171" fontId="4" fillId="0" borderId="22" xfId="0" applyNumberFormat="1" applyFont="1" applyBorder="1" applyProtection="1">
      <protection locked="0"/>
    </xf>
  </cellXfs>
  <cellStyles count="6">
    <cellStyle name="Date" xfId="1" xr:uid="{00000000-0005-0000-0000-000000000000}"/>
    <cellStyle name="Fixed" xfId="2" xr:uid="{00000000-0005-0000-0000-000001000000}"/>
    <cellStyle name="Heading1" xfId="3" xr:uid="{00000000-0005-0000-0000-000002000000}"/>
    <cellStyle name="Heading2" xfId="4" xr:uid="{00000000-0005-0000-0000-000003000000}"/>
    <cellStyle name="Normal" xfId="0" builtinId="0"/>
    <cellStyle name="Total" xfId="5"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codeName="Sheet1">
    <pageSetUpPr fitToPage="1"/>
  </sheetPr>
  <dimension ref="A1:AA88"/>
  <sheetViews>
    <sheetView showGridLines="0" tabSelected="1" view="pageLayout" zoomScale="75" zoomScaleNormal="50" zoomScalePageLayoutView="75" workbookViewId="0">
      <selection activeCell="H14" sqref="H14"/>
    </sheetView>
  </sheetViews>
  <sheetFormatPr defaultColWidth="9.77734375" defaultRowHeight="15" x14ac:dyDescent="0.2"/>
  <cols>
    <col min="1" max="1" width="4.21875" style="2" customWidth="1"/>
    <col min="2" max="2" width="8.21875" style="2" customWidth="1"/>
    <col min="3" max="15" width="12.77734375" style="2" customWidth="1"/>
    <col min="16" max="20" width="9.77734375" style="2"/>
    <col min="21" max="21" width="12.77734375" style="2" customWidth="1"/>
    <col min="22" max="16384" width="9.77734375" style="2"/>
  </cols>
  <sheetData>
    <row r="1" spans="1:27" ht="15.75" x14ac:dyDescent="0.25">
      <c r="B1" s="88" t="s">
        <v>81</v>
      </c>
      <c r="M1" s="5"/>
      <c r="N1" s="5"/>
    </row>
    <row r="2" spans="1:27" ht="15.75" thickBot="1" x14ac:dyDescent="0.25">
      <c r="L2" s="5"/>
    </row>
    <row r="3" spans="1:27" ht="15.75" thickBot="1" x14ac:dyDescent="0.25">
      <c r="A3" s="5">
        <v>1</v>
      </c>
      <c r="B3" s="5" t="s">
        <v>0</v>
      </c>
      <c r="H3" s="81">
        <v>15</v>
      </c>
      <c r="I3" s="12"/>
      <c r="J3" s="35"/>
      <c r="K3" s="3"/>
      <c r="L3" s="5"/>
    </row>
    <row r="4" spans="1:27" ht="15.75" thickBot="1" x14ac:dyDescent="0.25">
      <c r="B4" s="5" t="s">
        <v>1</v>
      </c>
      <c r="H4" s="3"/>
      <c r="J4" s="3"/>
    </row>
    <row r="5" spans="1:27" ht="15.75" thickBot="1" x14ac:dyDescent="0.25">
      <c r="I5" s="12" t="s">
        <v>73</v>
      </c>
      <c r="J5" s="84">
        <v>1</v>
      </c>
      <c r="K5" s="5" t="s">
        <v>2</v>
      </c>
    </row>
    <row r="6" spans="1:27" ht="15.75" thickBot="1" x14ac:dyDescent="0.25">
      <c r="A6" s="5">
        <v>2</v>
      </c>
      <c r="B6" s="5" t="s">
        <v>3</v>
      </c>
      <c r="H6" s="82">
        <v>3.6</v>
      </c>
      <c r="I6" s="3"/>
      <c r="J6" s="3"/>
      <c r="K6" s="5" t="s">
        <v>4</v>
      </c>
    </row>
    <row r="7" spans="1:27" x14ac:dyDescent="0.2">
      <c r="H7" s="3"/>
    </row>
    <row r="8" spans="1:27" ht="15.75" thickBot="1" x14ac:dyDescent="0.25">
      <c r="A8" s="5" t="s">
        <v>84</v>
      </c>
      <c r="B8" s="5" t="s">
        <v>74</v>
      </c>
      <c r="G8" s="73" t="s">
        <v>77</v>
      </c>
      <c r="H8" s="83">
        <f>100/(100-H3)</f>
        <v>1.1764705882352942</v>
      </c>
    </row>
    <row r="9" spans="1:27" ht="15.75" thickBot="1" x14ac:dyDescent="0.25">
      <c r="B9" s="5" t="s">
        <v>80</v>
      </c>
      <c r="G9" s="73" t="s">
        <v>78</v>
      </c>
      <c r="H9" s="90">
        <f>H8</f>
        <v>1.1764705882352942</v>
      </c>
    </row>
    <row r="10" spans="1:27" x14ac:dyDescent="0.2">
      <c r="B10" s="5"/>
      <c r="C10" s="2" t="s">
        <v>85</v>
      </c>
      <c r="G10" s="73"/>
      <c r="H10" s="86"/>
    </row>
    <row r="11" spans="1:27" ht="15.75" thickBot="1" x14ac:dyDescent="0.25">
      <c r="B11" s="74"/>
      <c r="C11" s="74"/>
      <c r="D11" s="74"/>
      <c r="E11" s="74"/>
      <c r="F11" s="74"/>
      <c r="H11" s="3"/>
    </row>
    <row r="12" spans="1:27" ht="15.75" thickBot="1" x14ac:dyDescent="0.25">
      <c r="A12" s="5">
        <v>4</v>
      </c>
      <c r="B12" s="5" t="s">
        <v>5</v>
      </c>
      <c r="H12" s="82">
        <v>1.22</v>
      </c>
      <c r="I12" s="12" t="s">
        <v>6</v>
      </c>
      <c r="J12" s="85">
        <v>0.02</v>
      </c>
      <c r="K12" s="5" t="s">
        <v>7</v>
      </c>
      <c r="Q12" s="5" t="s">
        <v>8</v>
      </c>
    </row>
    <row r="13" spans="1:27" ht="15.75" thickBot="1" x14ac:dyDescent="0.25">
      <c r="H13" s="3"/>
      <c r="J13" s="3"/>
      <c r="K13" s="5" t="s">
        <v>9</v>
      </c>
      <c r="Q13" s="13" t="s">
        <v>10</v>
      </c>
      <c r="R13" s="14"/>
      <c r="S13" s="14"/>
      <c r="T13" s="14"/>
      <c r="U13" s="14"/>
      <c r="V13" s="14"/>
      <c r="W13" s="66"/>
      <c r="AA13" s="3"/>
    </row>
    <row r="14" spans="1:27" ht="15.75" thickBot="1" x14ac:dyDescent="0.25">
      <c r="A14" s="5">
        <v>5</v>
      </c>
      <c r="B14" s="5" t="s">
        <v>11</v>
      </c>
      <c r="H14" s="82">
        <v>0.17</v>
      </c>
      <c r="I14" s="12" t="s">
        <v>12</v>
      </c>
      <c r="J14" s="85">
        <v>0.01</v>
      </c>
      <c r="K14" s="5" t="s">
        <v>13</v>
      </c>
      <c r="Q14" s="4" t="s">
        <v>14</v>
      </c>
      <c r="W14" s="67"/>
      <c r="AA14" s="3"/>
    </row>
    <row r="15" spans="1:27" ht="15.75" thickBot="1" x14ac:dyDescent="0.25">
      <c r="H15" s="3"/>
      <c r="J15" s="3"/>
      <c r="K15" s="5" t="s">
        <v>15</v>
      </c>
      <c r="Q15" s="13" t="s">
        <v>16</v>
      </c>
      <c r="R15" s="14"/>
      <c r="S15" s="14"/>
      <c r="T15" s="14" t="s">
        <v>17</v>
      </c>
      <c r="U15" s="14"/>
      <c r="V15" s="14" t="s">
        <v>18</v>
      </c>
      <c r="W15" s="66"/>
      <c r="AA15" s="3"/>
    </row>
    <row r="16" spans="1:27" ht="15.75" thickBot="1" x14ac:dyDescent="0.25">
      <c r="A16" s="5">
        <v>6</v>
      </c>
      <c r="B16" s="5" t="s">
        <v>19</v>
      </c>
      <c r="H16" s="82">
        <v>0</v>
      </c>
      <c r="I16" s="3"/>
      <c r="Q16" s="13" t="s">
        <v>20</v>
      </c>
      <c r="R16" s="14"/>
      <c r="S16" s="14"/>
      <c r="T16" s="14" t="s">
        <v>21</v>
      </c>
      <c r="U16" s="14"/>
      <c r="V16" s="14" t="s">
        <v>22</v>
      </c>
      <c r="W16" s="66"/>
      <c r="AA16" s="3"/>
    </row>
    <row r="17" spans="1:27" x14ac:dyDescent="0.2">
      <c r="B17" s="5"/>
      <c r="H17" s="3"/>
      <c r="Q17" s="4" t="s">
        <v>23</v>
      </c>
      <c r="T17" s="5" t="s">
        <v>21</v>
      </c>
      <c r="V17" s="5" t="s">
        <v>24</v>
      </c>
      <c r="W17" s="67"/>
      <c r="AA17" s="3"/>
    </row>
    <row r="18" spans="1:27" ht="15.75" x14ac:dyDescent="0.25">
      <c r="B18" s="87" t="s">
        <v>71</v>
      </c>
      <c r="C18" s="1"/>
      <c r="D18" s="1"/>
      <c r="E18" s="1"/>
      <c r="F18" s="1"/>
      <c r="G18" s="1"/>
      <c r="H18" s="1"/>
      <c r="I18" s="1"/>
      <c r="J18" s="1"/>
      <c r="K18" s="1"/>
      <c r="L18" s="1"/>
      <c r="M18" s="1"/>
      <c r="N18" s="1"/>
      <c r="O18" s="1"/>
      <c r="Q18" s="4"/>
      <c r="W18" s="67"/>
      <c r="AA18" s="3"/>
    </row>
    <row r="19" spans="1:27" x14ac:dyDescent="0.2">
      <c r="B19" s="1" t="s">
        <v>70</v>
      </c>
      <c r="C19" s="1"/>
      <c r="D19" s="1"/>
      <c r="E19" s="1"/>
      <c r="F19" s="1"/>
      <c r="G19" s="1"/>
      <c r="H19" s="1"/>
      <c r="I19" s="1"/>
      <c r="J19" s="1"/>
      <c r="K19" s="1"/>
      <c r="L19" s="1"/>
      <c r="M19" s="1"/>
      <c r="N19" s="1"/>
      <c r="O19" s="1"/>
      <c r="Q19" s="68"/>
      <c r="R19" s="69"/>
      <c r="S19" s="69"/>
      <c r="T19" s="69"/>
      <c r="U19" s="69"/>
      <c r="V19" s="69"/>
      <c r="W19" s="70"/>
    </row>
    <row r="20" spans="1:27" x14ac:dyDescent="0.2">
      <c r="B20" s="1" t="s">
        <v>72</v>
      </c>
      <c r="C20" s="1"/>
      <c r="D20" s="75"/>
      <c r="E20" s="1"/>
      <c r="F20" s="75"/>
      <c r="G20" s="1"/>
      <c r="H20" s="1"/>
      <c r="I20" s="1"/>
      <c r="J20" s="1"/>
      <c r="K20" s="1"/>
      <c r="L20" s="1"/>
      <c r="M20" s="1"/>
      <c r="N20" s="1"/>
      <c r="O20" s="1"/>
      <c r="Q20" s="13" t="s">
        <v>83</v>
      </c>
      <c r="R20" s="71"/>
      <c r="S20" s="71"/>
      <c r="T20" s="39" t="s">
        <v>21</v>
      </c>
      <c r="U20" s="71"/>
      <c r="V20" s="39" t="s">
        <v>25</v>
      </c>
      <c r="W20" s="72"/>
      <c r="X20" s="3"/>
    </row>
    <row r="21" spans="1:27" ht="15.75" thickBot="1" x14ac:dyDescent="0.25">
      <c r="J21" s="3"/>
      <c r="K21" s="3"/>
      <c r="L21" s="3"/>
      <c r="Q21" s="4" t="s">
        <v>27</v>
      </c>
      <c r="T21" s="5" t="s">
        <v>28</v>
      </c>
      <c r="V21" s="5" t="s">
        <v>29</v>
      </c>
      <c r="W21" s="67"/>
      <c r="X21" s="3"/>
    </row>
    <row r="22" spans="1:27" x14ac:dyDescent="0.2">
      <c r="B22" s="6" t="s">
        <v>30</v>
      </c>
      <c r="C22" s="41" t="s">
        <v>31</v>
      </c>
      <c r="D22" s="42" t="s">
        <v>32</v>
      </c>
      <c r="E22" s="43" t="s">
        <v>33</v>
      </c>
      <c r="F22" s="76"/>
      <c r="G22" s="77"/>
      <c r="H22" s="77"/>
      <c r="I22" s="77"/>
      <c r="J22" s="77" t="s">
        <v>26</v>
      </c>
      <c r="K22" s="77"/>
      <c r="L22" s="77"/>
      <c r="M22" s="77"/>
      <c r="N22" s="77"/>
      <c r="O22" s="78"/>
      <c r="Q22" s="4" t="s">
        <v>34</v>
      </c>
      <c r="T22" s="5" t="s">
        <v>28</v>
      </c>
      <c r="V22" s="5" t="s">
        <v>35</v>
      </c>
      <c r="W22" s="67"/>
      <c r="X22" s="3"/>
    </row>
    <row r="23" spans="1:27" ht="15.75" thickBot="1" x14ac:dyDescent="0.25">
      <c r="B23" s="7" t="s">
        <v>36</v>
      </c>
      <c r="C23" s="44" t="s">
        <v>37</v>
      </c>
      <c r="D23" s="11" t="s">
        <v>38</v>
      </c>
      <c r="E23" s="45" t="s">
        <v>39</v>
      </c>
      <c r="F23" s="46">
        <f>H6</f>
        <v>3.6</v>
      </c>
      <c r="G23" s="47">
        <f>(F23+0.1)</f>
        <v>3.7</v>
      </c>
      <c r="H23" s="47">
        <f>(G23+0.1)</f>
        <v>3.8000000000000003</v>
      </c>
      <c r="I23" s="47">
        <f>(H23+0.1)</f>
        <v>3.9000000000000004</v>
      </c>
      <c r="J23" s="47">
        <f t="shared" ref="J23:O23" si="0">(I23+0.1)</f>
        <v>4</v>
      </c>
      <c r="K23" s="47">
        <f t="shared" si="0"/>
        <v>4.0999999999999996</v>
      </c>
      <c r="L23" s="47">
        <f t="shared" si="0"/>
        <v>4.1999999999999993</v>
      </c>
      <c r="M23" s="47">
        <f t="shared" si="0"/>
        <v>4.2999999999999989</v>
      </c>
      <c r="N23" s="47">
        <f t="shared" si="0"/>
        <v>4.3999999999999986</v>
      </c>
      <c r="O23" s="48">
        <f t="shared" si="0"/>
        <v>4.4999999999999982</v>
      </c>
      <c r="Q23" s="40" t="s">
        <v>40</v>
      </c>
      <c r="R23" s="69"/>
      <c r="S23" s="69"/>
      <c r="T23" s="69"/>
      <c r="U23" s="69"/>
      <c r="V23" s="69"/>
      <c r="W23" s="70"/>
    </row>
    <row r="24" spans="1:27" x14ac:dyDescent="0.2">
      <c r="B24" s="15">
        <v>15</v>
      </c>
      <c r="C24" s="62">
        <v>2000</v>
      </c>
      <c r="D24" s="16">
        <f t="shared" ref="D24:D50" si="1">(B24-$H$3)*$H$9</f>
        <v>0</v>
      </c>
      <c r="E24" s="17">
        <f t="shared" ref="E24:E32" si="2">(((100-D24)/100)*(C24))/56*$J$5</f>
        <v>35.714285714285715</v>
      </c>
      <c r="F24" s="49">
        <f t="shared" ref="F24:O24" si="3">($E24*F$23)-(($Q54+$R54)*$E24)-$S54</f>
        <v>128.57142857142858</v>
      </c>
      <c r="G24" s="50">
        <f t="shared" si="3"/>
        <v>132.14285714285714</v>
      </c>
      <c r="H24" s="51">
        <f t="shared" si="3"/>
        <v>135.71428571428572</v>
      </c>
      <c r="I24" s="51">
        <f t="shared" si="3"/>
        <v>139.28571428571431</v>
      </c>
      <c r="J24" s="49">
        <f t="shared" si="3"/>
        <v>142.85714285714286</v>
      </c>
      <c r="K24" s="50">
        <f t="shared" si="3"/>
        <v>146.42857142857142</v>
      </c>
      <c r="L24" s="51">
        <f t="shared" si="3"/>
        <v>149.99999999999997</v>
      </c>
      <c r="M24" s="51">
        <f t="shared" si="3"/>
        <v>153.57142857142853</v>
      </c>
      <c r="N24" s="49">
        <f t="shared" si="3"/>
        <v>157.14285714285711</v>
      </c>
      <c r="O24" s="50">
        <f t="shared" si="3"/>
        <v>160.71428571428567</v>
      </c>
      <c r="Q24" s="13" t="s">
        <v>10</v>
      </c>
      <c r="R24" s="14"/>
      <c r="S24" s="14"/>
      <c r="T24" s="14"/>
      <c r="U24" s="14"/>
      <c r="V24" s="14"/>
      <c r="W24" s="14"/>
      <c r="X24" s="4"/>
    </row>
    <row r="25" spans="1:27" x14ac:dyDescent="0.2">
      <c r="B25" s="15">
        <v>16</v>
      </c>
      <c r="C25" s="63">
        <v>2000</v>
      </c>
      <c r="D25" s="16">
        <f t="shared" si="1"/>
        <v>1.1764705882352942</v>
      </c>
      <c r="E25" s="18">
        <f t="shared" si="2"/>
        <v>35.294117647058826</v>
      </c>
      <c r="F25" s="52">
        <f t="shared" ref="F25:O25" si="4">($E25*F$23)-(($Q55+$R55)*$E25)-$S55</f>
        <v>126.13764705882355</v>
      </c>
      <c r="G25" s="53">
        <f t="shared" si="4"/>
        <v>129.66705882352943</v>
      </c>
      <c r="H25" s="8">
        <f t="shared" si="4"/>
        <v>133.19647058823531</v>
      </c>
      <c r="I25" s="9">
        <f t="shared" si="4"/>
        <v>136.7258823529412</v>
      </c>
      <c r="J25" s="54">
        <f t="shared" si="4"/>
        <v>140.25529411764708</v>
      </c>
      <c r="K25" s="53">
        <f t="shared" si="4"/>
        <v>143.78470588235297</v>
      </c>
      <c r="L25" s="8">
        <f t="shared" si="4"/>
        <v>147.31411764705882</v>
      </c>
      <c r="M25" s="9">
        <f t="shared" si="4"/>
        <v>150.84352941176471</v>
      </c>
      <c r="N25" s="54">
        <f t="shared" si="4"/>
        <v>154.37294117647056</v>
      </c>
      <c r="O25" s="53">
        <f t="shared" si="4"/>
        <v>157.90235294117645</v>
      </c>
      <c r="Q25" s="13" t="s">
        <v>41</v>
      </c>
      <c r="R25" s="14"/>
      <c r="S25" s="14"/>
      <c r="T25" s="14"/>
      <c r="U25" s="14"/>
      <c r="V25" s="14"/>
      <c r="W25" s="14"/>
      <c r="X25" s="4"/>
    </row>
    <row r="26" spans="1:27" x14ac:dyDescent="0.2">
      <c r="A26" s="69"/>
      <c r="B26" s="19">
        <f t="shared" ref="B26:B50" si="5">+B25+1</f>
        <v>17</v>
      </c>
      <c r="C26" s="64">
        <v>2000</v>
      </c>
      <c r="D26" s="16">
        <f t="shared" si="1"/>
        <v>2.3529411764705883</v>
      </c>
      <c r="E26" s="20">
        <f t="shared" si="2"/>
        <v>34.873949579831937</v>
      </c>
      <c r="F26" s="55">
        <f t="shared" ref="F26:O26" si="6">($E26*F$23)-(($Q56+$R56)*$E26)-$S56</f>
        <v>123.72579831932775</v>
      </c>
      <c r="G26" s="56">
        <f t="shared" si="6"/>
        <v>127.21319327731094</v>
      </c>
      <c r="H26" s="57">
        <f t="shared" si="6"/>
        <v>130.70058823529416</v>
      </c>
      <c r="I26" s="58">
        <f t="shared" si="6"/>
        <v>134.18798319327735</v>
      </c>
      <c r="J26" s="59">
        <f t="shared" si="6"/>
        <v>137.67537815126053</v>
      </c>
      <c r="K26" s="56">
        <f t="shared" si="6"/>
        <v>141.16277310924372</v>
      </c>
      <c r="L26" s="57">
        <f t="shared" si="6"/>
        <v>144.6501680672269</v>
      </c>
      <c r="M26" s="58">
        <f t="shared" si="6"/>
        <v>148.13756302521008</v>
      </c>
      <c r="N26" s="59">
        <f t="shared" si="6"/>
        <v>151.62495798319327</v>
      </c>
      <c r="O26" s="56">
        <f t="shared" si="6"/>
        <v>155.11235294117643</v>
      </c>
      <c r="Q26" s="4" t="s">
        <v>42</v>
      </c>
      <c r="T26" s="5" t="s">
        <v>43</v>
      </c>
      <c r="V26" s="5" t="s">
        <v>18</v>
      </c>
      <c r="X26" s="4"/>
    </row>
    <row r="27" spans="1:27" x14ac:dyDescent="0.2">
      <c r="B27" s="15">
        <f t="shared" si="5"/>
        <v>18</v>
      </c>
      <c r="C27" s="63">
        <v>2000</v>
      </c>
      <c r="D27" s="21">
        <f t="shared" si="1"/>
        <v>3.5294117647058822</v>
      </c>
      <c r="E27" s="34">
        <f t="shared" si="2"/>
        <v>34.45378151260504</v>
      </c>
      <c r="F27" s="52">
        <f t="shared" ref="F27:O27" si="7">($E27*F$23)-(($Q57+$R57)*$E27)-$S57</f>
        <v>121.33588235294117</v>
      </c>
      <c r="G27" s="53">
        <f t="shared" si="7"/>
        <v>124.78126050420167</v>
      </c>
      <c r="H27" s="8">
        <f t="shared" si="7"/>
        <v>128.22663865546218</v>
      </c>
      <c r="I27" s="9">
        <f t="shared" si="7"/>
        <v>131.6720168067227</v>
      </c>
      <c r="J27" s="54">
        <f t="shared" si="7"/>
        <v>135.11739495798318</v>
      </c>
      <c r="K27" s="53">
        <f t="shared" si="7"/>
        <v>138.56277310924366</v>
      </c>
      <c r="L27" s="8">
        <f t="shared" si="7"/>
        <v>142.00815126050415</v>
      </c>
      <c r="M27" s="9">
        <f t="shared" si="7"/>
        <v>145.45352941176466</v>
      </c>
      <c r="N27" s="54">
        <f t="shared" si="7"/>
        <v>148.89890756302515</v>
      </c>
      <c r="O27" s="53">
        <f t="shared" si="7"/>
        <v>152.34428571428563</v>
      </c>
      <c r="Q27" s="13" t="s">
        <v>44</v>
      </c>
      <c r="R27" s="14"/>
      <c r="S27" s="14"/>
      <c r="T27" s="22" t="s">
        <v>45</v>
      </c>
      <c r="U27" s="14"/>
      <c r="V27" s="14" t="s">
        <v>46</v>
      </c>
      <c r="W27" s="14"/>
      <c r="X27" s="4"/>
    </row>
    <row r="28" spans="1:27" x14ac:dyDescent="0.2">
      <c r="B28" s="15">
        <f t="shared" si="5"/>
        <v>19</v>
      </c>
      <c r="C28" s="63">
        <v>2000</v>
      </c>
      <c r="D28" s="16">
        <f t="shared" si="1"/>
        <v>4.7058823529411766</v>
      </c>
      <c r="E28" s="18">
        <f t="shared" si="2"/>
        <v>34.033613445378151</v>
      </c>
      <c r="F28" s="52">
        <f t="shared" ref="F28:O28" si="8">($E28*F$23)-(($Q58+$R58)*$E28)-$S58</f>
        <v>118.96789915966387</v>
      </c>
      <c r="G28" s="53">
        <f t="shared" si="8"/>
        <v>122.37126050420169</v>
      </c>
      <c r="H28" s="8">
        <f t="shared" si="8"/>
        <v>125.7746218487395</v>
      </c>
      <c r="I28" s="9">
        <f t="shared" si="8"/>
        <v>129.1779831932773</v>
      </c>
      <c r="J28" s="54">
        <f t="shared" si="8"/>
        <v>132.58134453781511</v>
      </c>
      <c r="K28" s="53">
        <f t="shared" si="8"/>
        <v>135.98470588235293</v>
      </c>
      <c r="L28" s="8">
        <f t="shared" si="8"/>
        <v>139.38806722689071</v>
      </c>
      <c r="M28" s="9">
        <f t="shared" si="8"/>
        <v>142.79142857142853</v>
      </c>
      <c r="N28" s="54">
        <f t="shared" si="8"/>
        <v>146.19478991596631</v>
      </c>
      <c r="O28" s="53">
        <f t="shared" si="8"/>
        <v>149.59815126050412</v>
      </c>
      <c r="Q28" s="4" t="s">
        <v>47</v>
      </c>
      <c r="T28" s="23" t="s">
        <v>48</v>
      </c>
      <c r="V28" s="5" t="s">
        <v>49</v>
      </c>
      <c r="X28" s="4"/>
    </row>
    <row r="29" spans="1:27" x14ac:dyDescent="0.2">
      <c r="A29" s="69"/>
      <c r="B29" s="19">
        <f t="shared" si="5"/>
        <v>20</v>
      </c>
      <c r="C29" s="64">
        <v>2000</v>
      </c>
      <c r="D29" s="24">
        <f t="shared" si="1"/>
        <v>5.882352941176471</v>
      </c>
      <c r="E29" s="20">
        <f t="shared" si="2"/>
        <v>33.613445378151262</v>
      </c>
      <c r="F29" s="55">
        <f t="shared" ref="F29:O29" si="9">($E29*F$23)-(($Q59+$R59)*$E29)-$S59</f>
        <v>116.6218487394958</v>
      </c>
      <c r="G29" s="56">
        <f t="shared" si="9"/>
        <v>119.98319327731093</v>
      </c>
      <c r="H29" s="57">
        <f t="shared" si="9"/>
        <v>123.34453781512606</v>
      </c>
      <c r="I29" s="58">
        <f t="shared" si="9"/>
        <v>126.70588235294119</v>
      </c>
      <c r="J29" s="59">
        <f t="shared" si="9"/>
        <v>130.0672268907563</v>
      </c>
      <c r="K29" s="56">
        <f t="shared" si="9"/>
        <v>133.42857142857142</v>
      </c>
      <c r="L29" s="57">
        <f t="shared" si="9"/>
        <v>136.78991596638653</v>
      </c>
      <c r="M29" s="58">
        <f t="shared" si="9"/>
        <v>140.15126050420164</v>
      </c>
      <c r="N29" s="59">
        <f t="shared" si="9"/>
        <v>143.51260504201676</v>
      </c>
      <c r="O29" s="56">
        <f t="shared" si="9"/>
        <v>146.87394957983187</v>
      </c>
      <c r="Q29" s="4" t="s">
        <v>50</v>
      </c>
      <c r="T29" s="23" t="s">
        <v>51</v>
      </c>
      <c r="V29" s="5" t="s">
        <v>52</v>
      </c>
      <c r="X29" s="4"/>
    </row>
    <row r="30" spans="1:27" x14ac:dyDescent="0.2">
      <c r="B30" s="15">
        <f t="shared" si="5"/>
        <v>21</v>
      </c>
      <c r="C30" s="63">
        <v>2000</v>
      </c>
      <c r="D30" s="16">
        <f t="shared" si="1"/>
        <v>7.0588235294117645</v>
      </c>
      <c r="E30" s="34">
        <f t="shared" si="2"/>
        <v>33.193277310924366</v>
      </c>
      <c r="F30" s="52">
        <f t="shared" ref="F30:O30" si="10">($E30*F$23)-(($Q60+$R60)*$E30)-$S60</f>
        <v>114.29773109243696</v>
      </c>
      <c r="G30" s="53">
        <f t="shared" si="10"/>
        <v>117.6170588235294</v>
      </c>
      <c r="H30" s="8">
        <f t="shared" si="10"/>
        <v>120.93638655462185</v>
      </c>
      <c r="I30" s="9">
        <f t="shared" si="10"/>
        <v>124.25571428571429</v>
      </c>
      <c r="J30" s="54">
        <f t="shared" si="10"/>
        <v>127.57504201680671</v>
      </c>
      <c r="K30" s="53">
        <f t="shared" si="10"/>
        <v>130.89436974789913</v>
      </c>
      <c r="L30" s="8">
        <f t="shared" si="10"/>
        <v>134.21369747899158</v>
      </c>
      <c r="M30" s="9">
        <f t="shared" si="10"/>
        <v>137.53302521008399</v>
      </c>
      <c r="N30" s="54">
        <f t="shared" si="10"/>
        <v>140.85235294117641</v>
      </c>
      <c r="O30" s="53">
        <f t="shared" si="10"/>
        <v>144.17168067226885</v>
      </c>
      <c r="Q30" s="4" t="s">
        <v>53</v>
      </c>
      <c r="T30" s="23" t="s">
        <v>54</v>
      </c>
      <c r="V30" s="5" t="s">
        <v>55</v>
      </c>
      <c r="X30" s="4"/>
    </row>
    <row r="31" spans="1:27" x14ac:dyDescent="0.2">
      <c r="B31" s="15">
        <f t="shared" si="5"/>
        <v>22</v>
      </c>
      <c r="C31" s="63">
        <v>2000</v>
      </c>
      <c r="D31" s="16">
        <f t="shared" si="1"/>
        <v>8.2352941176470598</v>
      </c>
      <c r="E31" s="18">
        <f t="shared" si="2"/>
        <v>32.773109243697476</v>
      </c>
      <c r="F31" s="52">
        <f t="shared" ref="F31:O31" si="11">($E31*F$23)-(($Q61+$R61)*$E31)-$S61</f>
        <v>111.99554621848739</v>
      </c>
      <c r="G31" s="53">
        <f t="shared" si="11"/>
        <v>115.27285714285715</v>
      </c>
      <c r="H31" s="8">
        <f t="shared" si="11"/>
        <v>118.55016806722689</v>
      </c>
      <c r="I31" s="9">
        <f t="shared" si="11"/>
        <v>121.82747899159665</v>
      </c>
      <c r="J31" s="54">
        <f t="shared" si="11"/>
        <v>125.10478991596638</v>
      </c>
      <c r="K31" s="53">
        <f t="shared" si="11"/>
        <v>128.38210084033611</v>
      </c>
      <c r="L31" s="8">
        <f t="shared" si="11"/>
        <v>131.65941176470582</v>
      </c>
      <c r="M31" s="9">
        <f t="shared" si="11"/>
        <v>134.93672268907557</v>
      </c>
      <c r="N31" s="54">
        <f t="shared" si="11"/>
        <v>138.21403361344531</v>
      </c>
      <c r="O31" s="53">
        <f t="shared" si="11"/>
        <v>141.49134453781505</v>
      </c>
      <c r="Q31" s="14" t="s">
        <v>56</v>
      </c>
      <c r="R31" s="14"/>
      <c r="S31" s="14"/>
      <c r="T31" s="14"/>
      <c r="U31" s="14"/>
      <c r="V31" s="14"/>
      <c r="W31" s="14"/>
    </row>
    <row r="32" spans="1:27" x14ac:dyDescent="0.2">
      <c r="A32" s="69"/>
      <c r="B32" s="19">
        <f t="shared" si="5"/>
        <v>23</v>
      </c>
      <c r="C32" s="64">
        <v>2000</v>
      </c>
      <c r="D32" s="24">
        <f t="shared" si="1"/>
        <v>9.4117647058823533</v>
      </c>
      <c r="E32" s="20">
        <f t="shared" si="2"/>
        <v>32.352941176470587</v>
      </c>
      <c r="F32" s="55">
        <f t="shared" ref="F32:O32" si="12">($E32*F$23)-(($Q62+$R62)*$E32)-$S62</f>
        <v>109.71529411764706</v>
      </c>
      <c r="G32" s="56">
        <f t="shared" si="12"/>
        <v>112.95058823529412</v>
      </c>
      <c r="H32" s="57">
        <f t="shared" si="12"/>
        <v>116.18588235294119</v>
      </c>
      <c r="I32" s="58">
        <f t="shared" si="12"/>
        <v>119.42117647058825</v>
      </c>
      <c r="J32" s="59">
        <f t="shared" si="12"/>
        <v>122.65647058823529</v>
      </c>
      <c r="K32" s="56">
        <f t="shared" si="12"/>
        <v>125.89176470588234</v>
      </c>
      <c r="L32" s="57">
        <f t="shared" si="12"/>
        <v>129.12705882352938</v>
      </c>
      <c r="M32" s="58">
        <f t="shared" si="12"/>
        <v>132.36235294117643</v>
      </c>
      <c r="N32" s="59">
        <f t="shared" si="12"/>
        <v>135.59764705882347</v>
      </c>
      <c r="O32" s="56">
        <f t="shared" si="12"/>
        <v>138.83294117647054</v>
      </c>
      <c r="Q32" s="5" t="s">
        <v>57</v>
      </c>
    </row>
    <row r="33" spans="1:22" x14ac:dyDescent="0.2">
      <c r="B33" s="15">
        <f t="shared" si="5"/>
        <v>24</v>
      </c>
      <c r="C33" s="63">
        <v>2000</v>
      </c>
      <c r="D33" s="16">
        <f t="shared" si="1"/>
        <v>10.588235294117647</v>
      </c>
      <c r="E33" s="34">
        <f t="shared" ref="E33:E50" si="13">(((100-D33)/100)*(C33))/56*$J$5</f>
        <v>31.932773109243694</v>
      </c>
      <c r="F33" s="52">
        <f t="shared" ref="F33:O33" si="14">($E33*F$23)-(($Q63+$R63)*$E33)-$S63</f>
        <v>107.45697478991596</v>
      </c>
      <c r="G33" s="53">
        <f t="shared" si="14"/>
        <v>110.65025210084033</v>
      </c>
      <c r="H33" s="8">
        <f t="shared" si="14"/>
        <v>113.84352941176471</v>
      </c>
      <c r="I33" s="9">
        <f t="shared" si="14"/>
        <v>117.03680672268908</v>
      </c>
      <c r="J33" s="54">
        <f t="shared" si="14"/>
        <v>120.23008403361344</v>
      </c>
      <c r="K33" s="53">
        <f t="shared" si="14"/>
        <v>123.4233613445378</v>
      </c>
      <c r="L33" s="8">
        <f t="shared" si="14"/>
        <v>126.61663865546214</v>
      </c>
      <c r="M33" s="9">
        <f t="shared" si="14"/>
        <v>129.80991596638651</v>
      </c>
      <c r="N33" s="54">
        <f t="shared" si="14"/>
        <v>133.00319327731086</v>
      </c>
      <c r="O33" s="53">
        <f t="shared" si="14"/>
        <v>136.19647058823523</v>
      </c>
    </row>
    <row r="34" spans="1:22" x14ac:dyDescent="0.2">
      <c r="B34" s="15">
        <f t="shared" si="5"/>
        <v>25</v>
      </c>
      <c r="C34" s="63">
        <v>2000</v>
      </c>
      <c r="D34" s="16">
        <f t="shared" si="1"/>
        <v>11.764705882352942</v>
      </c>
      <c r="E34" s="18">
        <f t="shared" si="13"/>
        <v>31.512605042016808</v>
      </c>
      <c r="F34" s="52">
        <f t="shared" ref="F34:O34" si="15">($E34*F$23)-(($Q64+$R64)*$E34)-$S64</f>
        <v>105.22058823529413</v>
      </c>
      <c r="G34" s="53">
        <f t="shared" si="15"/>
        <v>108.37184873949582</v>
      </c>
      <c r="H34" s="8">
        <f t="shared" si="15"/>
        <v>111.52310924369749</v>
      </c>
      <c r="I34" s="9">
        <f t="shared" si="15"/>
        <v>114.67436974789918</v>
      </c>
      <c r="J34" s="54">
        <f t="shared" si="15"/>
        <v>117.82563025210085</v>
      </c>
      <c r="K34" s="53">
        <f t="shared" si="15"/>
        <v>120.97689075630252</v>
      </c>
      <c r="L34" s="8">
        <f t="shared" si="15"/>
        <v>124.1281512605042</v>
      </c>
      <c r="M34" s="9">
        <f t="shared" si="15"/>
        <v>127.27941176470587</v>
      </c>
      <c r="N34" s="54">
        <f t="shared" si="15"/>
        <v>130.43067226890753</v>
      </c>
      <c r="O34" s="53">
        <f t="shared" si="15"/>
        <v>133.58193277310917</v>
      </c>
      <c r="Q34" s="5" t="s">
        <v>58</v>
      </c>
    </row>
    <row r="35" spans="1:22" x14ac:dyDescent="0.2">
      <c r="A35" s="69"/>
      <c r="B35" s="19">
        <f t="shared" si="5"/>
        <v>26</v>
      </c>
      <c r="C35" s="64">
        <v>2000</v>
      </c>
      <c r="D35" s="24">
        <f t="shared" si="1"/>
        <v>12.941176470588236</v>
      </c>
      <c r="E35" s="20">
        <f t="shared" si="13"/>
        <v>31.092436974789916</v>
      </c>
      <c r="F35" s="55">
        <f t="shared" ref="F35:O35" si="16">($E35*F$23)-(($Q65+$R65)*$E35)-$S65</f>
        <v>103.00613445378151</v>
      </c>
      <c r="G35" s="56">
        <f t="shared" si="16"/>
        <v>106.11537815126051</v>
      </c>
      <c r="H35" s="57">
        <f t="shared" si="16"/>
        <v>109.2246218487395</v>
      </c>
      <c r="I35" s="58">
        <f t="shared" si="16"/>
        <v>112.3338655462185</v>
      </c>
      <c r="J35" s="59">
        <f t="shared" si="16"/>
        <v>115.44310924369748</v>
      </c>
      <c r="K35" s="56">
        <f t="shared" si="16"/>
        <v>118.55235294117645</v>
      </c>
      <c r="L35" s="57">
        <f t="shared" si="16"/>
        <v>121.66159663865544</v>
      </c>
      <c r="M35" s="58">
        <f t="shared" si="16"/>
        <v>124.77084033613441</v>
      </c>
      <c r="N35" s="59">
        <f t="shared" si="16"/>
        <v>127.88008403361339</v>
      </c>
      <c r="O35" s="56">
        <f t="shared" si="16"/>
        <v>130.98932773109237</v>
      </c>
      <c r="Q35" s="13" t="s">
        <v>59</v>
      </c>
      <c r="R35" s="14" t="s">
        <v>60</v>
      </c>
      <c r="S35" s="14" t="s">
        <v>61</v>
      </c>
      <c r="T35" s="14"/>
      <c r="U35" s="66"/>
      <c r="V35" s="4"/>
    </row>
    <row r="36" spans="1:22" x14ac:dyDescent="0.2">
      <c r="B36" s="15">
        <f t="shared" si="5"/>
        <v>27</v>
      </c>
      <c r="C36" s="63">
        <v>2000</v>
      </c>
      <c r="D36" s="16">
        <f t="shared" si="1"/>
        <v>14.117647058823529</v>
      </c>
      <c r="E36" s="34">
        <f t="shared" si="13"/>
        <v>30.672268907563023</v>
      </c>
      <c r="F36" s="52">
        <f t="shared" ref="F36:O36" si="17">($E36*F$23)-(($Q66+$R66)*$E36)-$S66</f>
        <v>100.81361344537814</v>
      </c>
      <c r="G36" s="53">
        <f t="shared" si="17"/>
        <v>103.88084033613444</v>
      </c>
      <c r="H36" s="8">
        <f t="shared" si="17"/>
        <v>106.94806722689076</v>
      </c>
      <c r="I36" s="9">
        <f t="shared" si="17"/>
        <v>110.01529411764706</v>
      </c>
      <c r="J36" s="54">
        <f t="shared" si="17"/>
        <v>113.08252100840335</v>
      </c>
      <c r="K36" s="53">
        <f t="shared" si="17"/>
        <v>116.14974789915964</v>
      </c>
      <c r="L36" s="8">
        <f t="shared" si="17"/>
        <v>119.21697478991592</v>
      </c>
      <c r="M36" s="9">
        <f t="shared" si="17"/>
        <v>122.28420168067223</v>
      </c>
      <c r="N36" s="54">
        <f t="shared" si="17"/>
        <v>125.3514285714285</v>
      </c>
      <c r="O36" s="53">
        <f t="shared" si="17"/>
        <v>128.4186554621848</v>
      </c>
      <c r="Q36" s="4" t="s">
        <v>62</v>
      </c>
      <c r="R36" s="10" t="s">
        <v>63</v>
      </c>
      <c r="S36" s="5" t="s">
        <v>64</v>
      </c>
      <c r="U36" s="67"/>
      <c r="V36" s="4"/>
    </row>
    <row r="37" spans="1:22" x14ac:dyDescent="0.2">
      <c r="B37" s="15">
        <f t="shared" si="5"/>
        <v>28</v>
      </c>
      <c r="C37" s="63">
        <v>2000</v>
      </c>
      <c r="D37" s="16">
        <f t="shared" si="1"/>
        <v>15.294117647058824</v>
      </c>
      <c r="E37" s="18">
        <f t="shared" si="13"/>
        <v>30.252100840336134</v>
      </c>
      <c r="F37" s="52">
        <f t="shared" ref="F37:O37" si="18">($E37*F$23)-(($Q67+$R67)*$E37)-$S67</f>
        <v>98.643025210084033</v>
      </c>
      <c r="G37" s="53">
        <f t="shared" si="18"/>
        <v>101.66823529411765</v>
      </c>
      <c r="H37" s="8">
        <f t="shared" si="18"/>
        <v>104.69344537815127</v>
      </c>
      <c r="I37" s="9">
        <f t="shared" si="18"/>
        <v>107.71865546218488</v>
      </c>
      <c r="J37" s="54">
        <f t="shared" si="18"/>
        <v>110.74386554621849</v>
      </c>
      <c r="K37" s="53">
        <f t="shared" si="18"/>
        <v>113.76907563025209</v>
      </c>
      <c r="L37" s="8">
        <f t="shared" si="18"/>
        <v>116.79428571428569</v>
      </c>
      <c r="M37" s="9">
        <f t="shared" si="18"/>
        <v>119.81949579831929</v>
      </c>
      <c r="N37" s="54">
        <f t="shared" si="18"/>
        <v>122.8447058823529</v>
      </c>
      <c r="O37" s="53">
        <f t="shared" si="18"/>
        <v>125.8699159663865</v>
      </c>
      <c r="Q37" s="25">
        <v>54</v>
      </c>
      <c r="R37" s="26">
        <v>100</v>
      </c>
      <c r="S37" s="27">
        <v>56</v>
      </c>
      <c r="T37" s="14"/>
      <c r="U37" s="66"/>
      <c r="V37" s="4"/>
    </row>
    <row r="38" spans="1:22" x14ac:dyDescent="0.2">
      <c r="A38" s="69"/>
      <c r="B38" s="19">
        <f t="shared" si="5"/>
        <v>29</v>
      </c>
      <c r="C38" s="64">
        <v>2000</v>
      </c>
      <c r="D38" s="24">
        <f t="shared" si="1"/>
        <v>16.47058823529412</v>
      </c>
      <c r="E38" s="20">
        <f t="shared" si="13"/>
        <v>29.831932773109248</v>
      </c>
      <c r="F38" s="55">
        <f t="shared" ref="F38:O38" si="19">($E38*F$23)-(($Q68+$R68)*$E38)-$S68</f>
        <v>96.494369747899171</v>
      </c>
      <c r="G38" s="56">
        <f t="shared" si="19"/>
        <v>99.477563025210102</v>
      </c>
      <c r="H38" s="57">
        <f t="shared" si="19"/>
        <v>102.46075630252103</v>
      </c>
      <c r="I38" s="58">
        <f t="shared" si="19"/>
        <v>105.44394957983195</v>
      </c>
      <c r="J38" s="59">
        <f t="shared" si="19"/>
        <v>108.42714285714287</v>
      </c>
      <c r="K38" s="56">
        <f t="shared" si="19"/>
        <v>111.41033613445379</v>
      </c>
      <c r="L38" s="57">
        <f t="shared" si="19"/>
        <v>114.3935294117647</v>
      </c>
      <c r="M38" s="58">
        <f t="shared" si="19"/>
        <v>117.37672268907562</v>
      </c>
      <c r="N38" s="59">
        <f t="shared" si="19"/>
        <v>120.35991596638652</v>
      </c>
      <c r="O38" s="56">
        <f t="shared" si="19"/>
        <v>123.34310924369743</v>
      </c>
      <c r="Q38" s="28">
        <v>53</v>
      </c>
      <c r="R38" s="15">
        <v>99.7</v>
      </c>
      <c r="S38" s="36">
        <v>56.2</v>
      </c>
      <c r="U38" s="67"/>
      <c r="V38" s="4"/>
    </row>
    <row r="39" spans="1:22" x14ac:dyDescent="0.2">
      <c r="B39" s="15">
        <f t="shared" si="5"/>
        <v>30</v>
      </c>
      <c r="C39" s="63">
        <v>2000</v>
      </c>
      <c r="D39" s="16">
        <f t="shared" si="1"/>
        <v>17.647058823529413</v>
      </c>
      <c r="E39" s="34">
        <f t="shared" si="13"/>
        <v>29.411764705882351</v>
      </c>
      <c r="F39" s="52">
        <f t="shared" ref="F39:O39" si="20">($E39*F$23)-(($Q69+$R69)*$E39)-$S69</f>
        <v>94.367647058823522</v>
      </c>
      <c r="G39" s="53">
        <f t="shared" si="20"/>
        <v>97.308823529411768</v>
      </c>
      <c r="H39" s="8">
        <f t="shared" si="20"/>
        <v>100.25</v>
      </c>
      <c r="I39" s="9">
        <f t="shared" si="20"/>
        <v>103.19117647058825</v>
      </c>
      <c r="J39" s="54">
        <f t="shared" si="20"/>
        <v>106.13235294117646</v>
      </c>
      <c r="K39" s="53">
        <f t="shared" si="20"/>
        <v>109.07352941176468</v>
      </c>
      <c r="L39" s="8">
        <f t="shared" si="20"/>
        <v>112.01470588235291</v>
      </c>
      <c r="M39" s="9">
        <f t="shared" si="20"/>
        <v>114.95588235294113</v>
      </c>
      <c r="N39" s="54">
        <f t="shared" si="20"/>
        <v>117.89705882352935</v>
      </c>
      <c r="O39" s="53">
        <f t="shared" si="20"/>
        <v>120.83823529411758</v>
      </c>
      <c r="Q39" s="28">
        <v>52</v>
      </c>
      <c r="R39" s="15">
        <v>99.4</v>
      </c>
      <c r="S39" s="36">
        <v>56.4</v>
      </c>
      <c r="U39" s="67"/>
      <c r="V39" s="4"/>
    </row>
    <row r="40" spans="1:22" x14ac:dyDescent="0.2">
      <c r="B40" s="15">
        <f t="shared" si="5"/>
        <v>31</v>
      </c>
      <c r="C40" s="63">
        <v>2000</v>
      </c>
      <c r="D40" s="16">
        <f t="shared" si="1"/>
        <v>18.823529411764707</v>
      </c>
      <c r="E40" s="18">
        <f t="shared" si="13"/>
        <v>28.991596638655462</v>
      </c>
      <c r="F40" s="52">
        <f t="shared" ref="F40:O40" si="21">($E40*F$23)-(($Q70+$R70)*$E40)-$S70</f>
        <v>92.262857142857143</v>
      </c>
      <c r="G40" s="53">
        <f t="shared" si="21"/>
        <v>95.16201680672269</v>
      </c>
      <c r="H40" s="8">
        <f t="shared" si="21"/>
        <v>98.061176470588251</v>
      </c>
      <c r="I40" s="9">
        <f t="shared" si="21"/>
        <v>100.9603361344538</v>
      </c>
      <c r="J40" s="54">
        <f t="shared" si="21"/>
        <v>103.85949579831933</v>
      </c>
      <c r="K40" s="53">
        <f t="shared" si="21"/>
        <v>106.75865546218486</v>
      </c>
      <c r="L40" s="8">
        <f t="shared" si="21"/>
        <v>109.65781512605041</v>
      </c>
      <c r="M40" s="9">
        <f t="shared" si="21"/>
        <v>112.55697478991594</v>
      </c>
      <c r="N40" s="54">
        <f t="shared" si="21"/>
        <v>115.45613445378147</v>
      </c>
      <c r="O40" s="53">
        <f t="shared" si="21"/>
        <v>118.35529411764701</v>
      </c>
      <c r="Q40" s="28">
        <v>51</v>
      </c>
      <c r="R40" s="15">
        <v>99</v>
      </c>
      <c r="S40" s="36">
        <v>56.6</v>
      </c>
      <c r="U40" s="67"/>
      <c r="V40" s="4"/>
    </row>
    <row r="41" spans="1:22" x14ac:dyDescent="0.2">
      <c r="A41" s="69"/>
      <c r="B41" s="19">
        <f t="shared" si="5"/>
        <v>32</v>
      </c>
      <c r="C41" s="64">
        <v>2000</v>
      </c>
      <c r="D41" s="24">
        <f t="shared" si="1"/>
        <v>20</v>
      </c>
      <c r="E41" s="20">
        <f t="shared" si="13"/>
        <v>28.571428571428573</v>
      </c>
      <c r="F41" s="55">
        <f t="shared" ref="F41:O41" si="22">($E41*F$23)-(($Q71+$R71)*$E41)-$S71</f>
        <v>90.18</v>
      </c>
      <c r="G41" s="56">
        <f t="shared" si="22"/>
        <v>93.037142857142868</v>
      </c>
      <c r="H41" s="57">
        <f t="shared" si="22"/>
        <v>95.894285714285729</v>
      </c>
      <c r="I41" s="58">
        <f t="shared" si="22"/>
        <v>98.75142857142859</v>
      </c>
      <c r="J41" s="59">
        <f t="shared" si="22"/>
        <v>101.60857142857144</v>
      </c>
      <c r="K41" s="56">
        <f t="shared" si="22"/>
        <v>104.46571428571428</v>
      </c>
      <c r="L41" s="57">
        <f t="shared" si="22"/>
        <v>107.32285714285713</v>
      </c>
      <c r="M41" s="58">
        <f t="shared" si="22"/>
        <v>110.17999999999998</v>
      </c>
      <c r="N41" s="59">
        <f t="shared" si="22"/>
        <v>113.03714285714283</v>
      </c>
      <c r="O41" s="56">
        <f t="shared" si="22"/>
        <v>115.89428571428567</v>
      </c>
      <c r="Q41" s="28">
        <v>50</v>
      </c>
      <c r="R41" s="15">
        <v>98.7</v>
      </c>
      <c r="S41" s="36">
        <v>56.7</v>
      </c>
      <c r="U41" s="67"/>
      <c r="V41" s="4"/>
    </row>
    <row r="42" spans="1:22" x14ac:dyDescent="0.2">
      <c r="B42" s="15">
        <f t="shared" si="5"/>
        <v>33</v>
      </c>
      <c r="C42" s="63">
        <v>2000</v>
      </c>
      <c r="D42" s="16">
        <f t="shared" si="1"/>
        <v>21.176470588235293</v>
      </c>
      <c r="E42" s="34">
        <f t="shared" si="13"/>
        <v>28.151260504201684</v>
      </c>
      <c r="F42" s="52">
        <f t="shared" ref="F42:O42" si="23">($E42*F$23)-(($Q72+$R72)*$E42)-$S72</f>
        <v>88.119075630252112</v>
      </c>
      <c r="G42" s="53">
        <f t="shared" si="23"/>
        <v>90.934201680672288</v>
      </c>
      <c r="H42" s="8">
        <f t="shared" si="23"/>
        <v>93.749327731092464</v>
      </c>
      <c r="I42" s="9">
        <f t="shared" si="23"/>
        <v>96.564453781512626</v>
      </c>
      <c r="J42" s="54">
        <f t="shared" si="23"/>
        <v>99.379579831932787</v>
      </c>
      <c r="K42" s="53">
        <f t="shared" si="23"/>
        <v>102.19470588235295</v>
      </c>
      <c r="L42" s="8">
        <f t="shared" si="23"/>
        <v>105.00983193277311</v>
      </c>
      <c r="M42" s="9">
        <f t="shared" si="23"/>
        <v>107.82495798319326</v>
      </c>
      <c r="N42" s="54">
        <f t="shared" si="23"/>
        <v>110.64008403361342</v>
      </c>
      <c r="O42" s="53">
        <f t="shared" si="23"/>
        <v>113.45521008403358</v>
      </c>
      <c r="Q42" s="28">
        <v>49</v>
      </c>
      <c r="R42" s="15">
        <v>98.4</v>
      </c>
      <c r="S42" s="36">
        <v>56.9</v>
      </c>
      <c r="U42" s="67"/>
      <c r="V42" s="4"/>
    </row>
    <row r="43" spans="1:22" x14ac:dyDescent="0.2">
      <c r="B43" s="15">
        <f t="shared" si="5"/>
        <v>34</v>
      </c>
      <c r="C43" s="63">
        <v>2000</v>
      </c>
      <c r="D43" s="16">
        <f t="shared" si="1"/>
        <v>22.352941176470591</v>
      </c>
      <c r="E43" s="18">
        <f t="shared" si="13"/>
        <v>27.731092436974787</v>
      </c>
      <c r="F43" s="52">
        <f t="shared" ref="F43:O43" si="24">($E43*F$23)-(($Q73+$R73)*$E43)-$S73</f>
        <v>86.080084033613431</v>
      </c>
      <c r="G43" s="53">
        <f t="shared" si="24"/>
        <v>88.853193277310922</v>
      </c>
      <c r="H43" s="8">
        <f t="shared" si="24"/>
        <v>91.626302521008398</v>
      </c>
      <c r="I43" s="9">
        <f t="shared" si="24"/>
        <v>94.399411764705889</v>
      </c>
      <c r="J43" s="54">
        <f t="shared" si="24"/>
        <v>97.172521008403351</v>
      </c>
      <c r="K43" s="53">
        <f t="shared" si="24"/>
        <v>99.945630252100813</v>
      </c>
      <c r="L43" s="8">
        <f t="shared" si="24"/>
        <v>102.71873949579829</v>
      </c>
      <c r="M43" s="9">
        <f t="shared" si="24"/>
        <v>105.49184873949575</v>
      </c>
      <c r="N43" s="54">
        <f t="shared" si="24"/>
        <v>108.26495798319323</v>
      </c>
      <c r="O43" s="53">
        <f t="shared" si="24"/>
        <v>111.03806722689069</v>
      </c>
      <c r="Q43" s="28">
        <v>48</v>
      </c>
      <c r="R43" s="15">
        <v>98.1</v>
      </c>
      <c r="S43" s="36">
        <v>57.1</v>
      </c>
      <c r="U43" s="67"/>
      <c r="V43" s="4"/>
    </row>
    <row r="44" spans="1:22" x14ac:dyDescent="0.2">
      <c r="A44" s="69"/>
      <c r="B44" s="19">
        <f t="shared" si="5"/>
        <v>35</v>
      </c>
      <c r="C44" s="64">
        <v>2000</v>
      </c>
      <c r="D44" s="24">
        <f t="shared" si="1"/>
        <v>23.529411764705884</v>
      </c>
      <c r="E44" s="20">
        <f t="shared" si="13"/>
        <v>27.310924369747898</v>
      </c>
      <c r="F44" s="55">
        <f t="shared" ref="F44:O44" si="25">($E44*F$23)-(($Q74+$R74)*$E44)-$S74</f>
        <v>84.063025210084021</v>
      </c>
      <c r="G44" s="56">
        <f t="shared" si="25"/>
        <v>86.794117647058826</v>
      </c>
      <c r="H44" s="57">
        <f t="shared" si="25"/>
        <v>89.525210084033617</v>
      </c>
      <c r="I44" s="58">
        <f t="shared" si="25"/>
        <v>92.256302521008408</v>
      </c>
      <c r="J44" s="59">
        <f t="shared" si="25"/>
        <v>94.987394957983184</v>
      </c>
      <c r="K44" s="56">
        <f t="shared" si="25"/>
        <v>97.718487394957961</v>
      </c>
      <c r="L44" s="57">
        <f t="shared" si="25"/>
        <v>100.44957983193274</v>
      </c>
      <c r="M44" s="58">
        <f t="shared" si="25"/>
        <v>103.18067226890753</v>
      </c>
      <c r="N44" s="59">
        <f t="shared" si="25"/>
        <v>105.91176470588231</v>
      </c>
      <c r="O44" s="56">
        <f t="shared" si="25"/>
        <v>108.64285714285708</v>
      </c>
      <c r="Q44" s="28">
        <v>47</v>
      </c>
      <c r="R44" s="15">
        <v>97.8</v>
      </c>
      <c r="S44" s="36">
        <v>57.3</v>
      </c>
      <c r="U44" s="67"/>
      <c r="V44" s="4"/>
    </row>
    <row r="45" spans="1:22" x14ac:dyDescent="0.2">
      <c r="B45" s="15">
        <f t="shared" si="5"/>
        <v>36</v>
      </c>
      <c r="C45" s="63">
        <v>2000</v>
      </c>
      <c r="D45" s="16">
        <f t="shared" si="1"/>
        <v>24.705882352941178</v>
      </c>
      <c r="E45" s="34">
        <f t="shared" si="13"/>
        <v>26.890756302521005</v>
      </c>
      <c r="F45" s="52">
        <f t="shared" ref="F45:O45" si="26">($E45*F$23)-(($Q75+$R75)*$E45)-$S75</f>
        <v>82.067899159663867</v>
      </c>
      <c r="G45" s="53">
        <f t="shared" si="26"/>
        <v>84.756974789915958</v>
      </c>
      <c r="H45" s="8">
        <f t="shared" si="26"/>
        <v>87.446050420168064</v>
      </c>
      <c r="I45" s="9">
        <f t="shared" si="26"/>
        <v>90.135126050420169</v>
      </c>
      <c r="J45" s="54">
        <f t="shared" si="26"/>
        <v>92.82420168067226</v>
      </c>
      <c r="K45" s="53">
        <f t="shared" si="26"/>
        <v>95.513277310924352</v>
      </c>
      <c r="L45" s="8">
        <f t="shared" si="26"/>
        <v>98.202352941176443</v>
      </c>
      <c r="M45" s="9">
        <f t="shared" si="26"/>
        <v>100.89142857142853</v>
      </c>
      <c r="N45" s="54">
        <f t="shared" si="26"/>
        <v>103.58050420168063</v>
      </c>
      <c r="O45" s="53">
        <f t="shared" si="26"/>
        <v>106.26957983193272</v>
      </c>
      <c r="Q45" s="28">
        <v>46</v>
      </c>
      <c r="R45" s="15">
        <v>97.4</v>
      </c>
      <c r="S45" s="36">
        <v>57.5</v>
      </c>
      <c r="U45" s="67"/>
      <c r="V45" s="4"/>
    </row>
    <row r="46" spans="1:22" x14ac:dyDescent="0.2">
      <c r="B46" s="15">
        <f t="shared" si="5"/>
        <v>37</v>
      </c>
      <c r="C46" s="63">
        <v>2000</v>
      </c>
      <c r="D46" s="16">
        <f t="shared" si="1"/>
        <v>25.882352941176471</v>
      </c>
      <c r="E46" s="18">
        <f t="shared" si="13"/>
        <v>26.47058823529412</v>
      </c>
      <c r="F46" s="52">
        <f t="shared" ref="F46:O46" si="27">($E46*F$23)-(($Q76+$R76)*$E46)-$S76</f>
        <v>80.09470588235294</v>
      </c>
      <c r="G46" s="53">
        <f t="shared" si="27"/>
        <v>82.74176470588236</v>
      </c>
      <c r="H46" s="8">
        <f t="shared" si="27"/>
        <v>85.388823529411781</v>
      </c>
      <c r="I46" s="9">
        <f t="shared" si="27"/>
        <v>88.035882352941186</v>
      </c>
      <c r="J46" s="54">
        <f t="shared" si="27"/>
        <v>90.682941176470592</v>
      </c>
      <c r="K46" s="53">
        <f t="shared" si="27"/>
        <v>93.33</v>
      </c>
      <c r="L46" s="8">
        <f t="shared" si="27"/>
        <v>95.977058823529404</v>
      </c>
      <c r="M46" s="9">
        <f t="shared" si="27"/>
        <v>98.624117647058796</v>
      </c>
      <c r="N46" s="54">
        <f t="shared" si="27"/>
        <v>101.2711764705882</v>
      </c>
      <c r="O46" s="53">
        <f t="shared" si="27"/>
        <v>103.91823529411761</v>
      </c>
      <c r="Q46" s="28">
        <v>45</v>
      </c>
      <c r="R46" s="15">
        <v>97.1</v>
      </c>
      <c r="S46" s="36">
        <v>57.7</v>
      </c>
      <c r="U46" s="67"/>
      <c r="V46" s="4"/>
    </row>
    <row r="47" spans="1:22" x14ac:dyDescent="0.2">
      <c r="A47" s="69"/>
      <c r="B47" s="19">
        <f t="shared" si="5"/>
        <v>38</v>
      </c>
      <c r="C47" s="64">
        <v>2000</v>
      </c>
      <c r="D47" s="24">
        <f t="shared" si="1"/>
        <v>27.058823529411764</v>
      </c>
      <c r="E47" s="20">
        <f t="shared" si="13"/>
        <v>26.050420168067227</v>
      </c>
      <c r="F47" s="55">
        <f t="shared" ref="F47:O47" si="28">($E47*F$23)-(($Q77+$R77)*$E47)-$S77</f>
        <v>78.14344537815127</v>
      </c>
      <c r="G47" s="56">
        <f t="shared" si="28"/>
        <v>80.748487394957991</v>
      </c>
      <c r="H47" s="57">
        <f t="shared" si="28"/>
        <v>83.353529411764711</v>
      </c>
      <c r="I47" s="58">
        <f t="shared" si="28"/>
        <v>85.958571428571446</v>
      </c>
      <c r="J47" s="59">
        <f t="shared" si="28"/>
        <v>88.563613445378152</v>
      </c>
      <c r="K47" s="56">
        <f t="shared" si="28"/>
        <v>91.168655462184859</v>
      </c>
      <c r="L47" s="57">
        <f t="shared" si="28"/>
        <v>93.773697478991579</v>
      </c>
      <c r="M47" s="58">
        <f t="shared" si="28"/>
        <v>96.378739495798285</v>
      </c>
      <c r="N47" s="59">
        <f t="shared" si="28"/>
        <v>98.983781512605006</v>
      </c>
      <c r="O47" s="56">
        <f t="shared" si="28"/>
        <v>101.58882352941171</v>
      </c>
      <c r="Q47" s="28">
        <v>44</v>
      </c>
      <c r="R47" s="15">
        <v>96.8</v>
      </c>
      <c r="S47" s="36">
        <v>57.9</v>
      </c>
      <c r="U47" s="67"/>
      <c r="V47" s="4"/>
    </row>
    <row r="48" spans="1:22" x14ac:dyDescent="0.2">
      <c r="B48" s="15">
        <f t="shared" si="5"/>
        <v>39</v>
      </c>
      <c r="C48" s="63">
        <v>2000</v>
      </c>
      <c r="D48" s="16">
        <f t="shared" si="1"/>
        <v>28.235294117647058</v>
      </c>
      <c r="E48" s="34">
        <f t="shared" si="13"/>
        <v>25.630252100840334</v>
      </c>
      <c r="F48" s="52">
        <f t="shared" ref="F48:O48" si="29">($E48*F$23)-(($Q78+$R78)*$E48)-$S78</f>
        <v>76.214117647058828</v>
      </c>
      <c r="G48" s="53">
        <f t="shared" si="29"/>
        <v>78.777142857142849</v>
      </c>
      <c r="H48" s="8">
        <f t="shared" si="29"/>
        <v>81.340168067226898</v>
      </c>
      <c r="I48" s="9">
        <f t="shared" si="29"/>
        <v>83.903193277310919</v>
      </c>
      <c r="J48" s="54">
        <f t="shared" si="29"/>
        <v>86.46621848739494</v>
      </c>
      <c r="K48" s="53">
        <f t="shared" si="29"/>
        <v>89.029243697478961</v>
      </c>
      <c r="L48" s="8">
        <f t="shared" si="29"/>
        <v>91.592268907562982</v>
      </c>
      <c r="M48" s="9">
        <f t="shared" si="29"/>
        <v>94.155294117647031</v>
      </c>
      <c r="N48" s="54">
        <f t="shared" si="29"/>
        <v>96.718319327731052</v>
      </c>
      <c r="O48" s="53">
        <f t="shared" si="29"/>
        <v>99.281344537815073</v>
      </c>
      <c r="Q48" s="37">
        <v>43</v>
      </c>
      <c r="R48" s="19">
        <v>96.5</v>
      </c>
      <c r="S48" s="38">
        <v>58</v>
      </c>
      <c r="T48" s="69"/>
      <c r="U48" s="70"/>
      <c r="V48" s="4"/>
    </row>
    <row r="49" spans="1:19" x14ac:dyDescent="0.2">
      <c r="B49" s="15">
        <f t="shared" si="5"/>
        <v>40</v>
      </c>
      <c r="C49" s="63">
        <v>2000</v>
      </c>
      <c r="D49" s="16">
        <f t="shared" si="1"/>
        <v>29.411764705882355</v>
      </c>
      <c r="E49" s="18">
        <f t="shared" si="13"/>
        <v>25.210084033613445</v>
      </c>
      <c r="F49" s="52">
        <f t="shared" ref="F49:O49" si="30">($E49*F$23)-(($Q79+$R79)*$E49)-$S79</f>
        <v>74.306722689075627</v>
      </c>
      <c r="G49" s="53">
        <f t="shared" si="30"/>
        <v>76.827731092436977</v>
      </c>
      <c r="H49" s="8">
        <f t="shared" si="30"/>
        <v>79.348739495798327</v>
      </c>
      <c r="I49" s="9">
        <f t="shared" si="30"/>
        <v>81.869747899159677</v>
      </c>
      <c r="J49" s="54">
        <f t="shared" si="30"/>
        <v>84.390756302520998</v>
      </c>
      <c r="K49" s="53">
        <f t="shared" si="30"/>
        <v>86.911764705882348</v>
      </c>
      <c r="L49" s="8">
        <f t="shared" si="30"/>
        <v>89.432773109243669</v>
      </c>
      <c r="M49" s="9">
        <f t="shared" si="30"/>
        <v>91.953781512605019</v>
      </c>
      <c r="N49" s="54">
        <f t="shared" si="30"/>
        <v>94.47478991596634</v>
      </c>
      <c r="O49" s="53">
        <f t="shared" si="30"/>
        <v>96.99579831932769</v>
      </c>
    </row>
    <row r="50" spans="1:19" ht="15.75" thickBot="1" x14ac:dyDescent="0.25">
      <c r="A50" s="79"/>
      <c r="B50" s="29">
        <f t="shared" si="5"/>
        <v>41</v>
      </c>
      <c r="C50" s="65">
        <v>2000</v>
      </c>
      <c r="D50" s="30">
        <f t="shared" si="1"/>
        <v>30.588235294117649</v>
      </c>
      <c r="E50" s="31">
        <f t="shared" si="13"/>
        <v>24.789915966386555</v>
      </c>
      <c r="F50" s="46">
        <f t="shared" ref="F50:O50" si="31">($E50*F$23)-(($Q80+$R80)*$E50)-$S80</f>
        <v>72.421260504201683</v>
      </c>
      <c r="G50" s="48">
        <f t="shared" si="31"/>
        <v>74.900252100840333</v>
      </c>
      <c r="H50" s="60">
        <f t="shared" si="31"/>
        <v>77.379243697478998</v>
      </c>
      <c r="I50" s="47">
        <f t="shared" si="31"/>
        <v>79.858235294117648</v>
      </c>
      <c r="J50" s="61">
        <f t="shared" si="31"/>
        <v>82.337226890756298</v>
      </c>
      <c r="K50" s="48">
        <f t="shared" si="31"/>
        <v>84.816218487394949</v>
      </c>
      <c r="L50" s="60">
        <f t="shared" si="31"/>
        <v>87.295210084033599</v>
      </c>
      <c r="M50" s="47">
        <f t="shared" si="31"/>
        <v>89.774201680672235</v>
      </c>
      <c r="N50" s="61">
        <f t="shared" si="31"/>
        <v>92.253193277310885</v>
      </c>
      <c r="O50" s="48">
        <f t="shared" si="31"/>
        <v>94.732184873949535</v>
      </c>
    </row>
    <row r="51" spans="1:19" x14ac:dyDescent="0.2">
      <c r="B51" s="32" t="s">
        <v>75</v>
      </c>
      <c r="Q51" s="12" t="s">
        <v>65</v>
      </c>
      <c r="R51" s="12" t="s">
        <v>66</v>
      </c>
      <c r="S51" s="12" t="s">
        <v>67</v>
      </c>
    </row>
    <row r="52" spans="1:19" x14ac:dyDescent="0.2">
      <c r="B52" s="5" t="s">
        <v>76</v>
      </c>
      <c r="C52" s="5"/>
      <c r="Q52" s="10" t="s">
        <v>68</v>
      </c>
      <c r="R52" s="12" t="s">
        <v>68</v>
      </c>
      <c r="S52" s="10" t="s">
        <v>69</v>
      </c>
    </row>
    <row r="53" spans="1:19" x14ac:dyDescent="0.2">
      <c r="B53" s="2" t="s">
        <v>79</v>
      </c>
      <c r="Q53" s="14"/>
      <c r="R53" s="14"/>
      <c r="S53" s="80"/>
    </row>
    <row r="54" spans="1:19" x14ac:dyDescent="0.2">
      <c r="B54" s="2" t="s">
        <v>82</v>
      </c>
      <c r="Q54" s="33">
        <f t="shared" ref="Q54:Q80" si="32">$J$12*$H$12*(B24-$H$3)</f>
        <v>0</v>
      </c>
      <c r="R54" s="33">
        <f t="shared" ref="R54:R80" si="33">$J$14*$H$14*(B24-$H$3)</f>
        <v>0</v>
      </c>
      <c r="S54" s="8">
        <f t="shared" ref="S54:S80" si="34">(2000/100)*$H$16</f>
        <v>0</v>
      </c>
    </row>
    <row r="55" spans="1:19" x14ac:dyDescent="0.2">
      <c r="B55" s="2" t="s">
        <v>86</v>
      </c>
      <c r="Q55" s="33">
        <f t="shared" si="32"/>
        <v>2.4400000000000002E-2</v>
      </c>
      <c r="R55" s="33">
        <f t="shared" si="33"/>
        <v>1.7000000000000001E-3</v>
      </c>
      <c r="S55" s="8">
        <f t="shared" si="34"/>
        <v>0</v>
      </c>
    </row>
    <row r="56" spans="1:19" x14ac:dyDescent="0.2">
      <c r="Q56" s="33">
        <f t="shared" si="32"/>
        <v>4.8800000000000003E-2</v>
      </c>
      <c r="R56" s="33">
        <f t="shared" si="33"/>
        <v>3.4000000000000002E-3</v>
      </c>
      <c r="S56" s="8">
        <f t="shared" si="34"/>
        <v>0</v>
      </c>
    </row>
    <row r="57" spans="1:19" x14ac:dyDescent="0.2">
      <c r="Q57" s="33">
        <f t="shared" si="32"/>
        <v>7.3200000000000001E-2</v>
      </c>
      <c r="R57" s="33">
        <f t="shared" si="33"/>
        <v>5.1000000000000004E-3</v>
      </c>
      <c r="S57" s="8">
        <f t="shared" si="34"/>
        <v>0</v>
      </c>
    </row>
    <row r="58" spans="1:19" x14ac:dyDescent="0.2">
      <c r="Q58" s="33">
        <f t="shared" si="32"/>
        <v>9.7600000000000006E-2</v>
      </c>
      <c r="R58" s="33">
        <f t="shared" si="33"/>
        <v>6.8000000000000005E-3</v>
      </c>
      <c r="S58" s="8">
        <f t="shared" si="34"/>
        <v>0</v>
      </c>
    </row>
    <row r="59" spans="1:19" x14ac:dyDescent="0.2">
      <c r="Q59" s="33">
        <f t="shared" si="32"/>
        <v>0.12200000000000001</v>
      </c>
      <c r="R59" s="33">
        <f t="shared" si="33"/>
        <v>8.5000000000000006E-3</v>
      </c>
      <c r="S59" s="8">
        <f t="shared" si="34"/>
        <v>0</v>
      </c>
    </row>
    <row r="60" spans="1:19" x14ac:dyDescent="0.2">
      <c r="Q60" s="33">
        <f t="shared" si="32"/>
        <v>0.1464</v>
      </c>
      <c r="R60" s="33">
        <f t="shared" si="33"/>
        <v>1.0200000000000001E-2</v>
      </c>
      <c r="S60" s="8">
        <f t="shared" si="34"/>
        <v>0</v>
      </c>
    </row>
    <row r="61" spans="1:19" x14ac:dyDescent="0.2">
      <c r="Q61" s="33">
        <f t="shared" si="32"/>
        <v>0.17080000000000001</v>
      </c>
      <c r="R61" s="33">
        <f t="shared" si="33"/>
        <v>1.1900000000000001E-2</v>
      </c>
      <c r="S61" s="8">
        <f t="shared" si="34"/>
        <v>0</v>
      </c>
    </row>
    <row r="62" spans="1:19" x14ac:dyDescent="0.2">
      <c r="Q62" s="33">
        <f t="shared" si="32"/>
        <v>0.19520000000000001</v>
      </c>
      <c r="R62" s="33">
        <f t="shared" si="33"/>
        <v>1.3600000000000001E-2</v>
      </c>
      <c r="S62" s="8">
        <f t="shared" si="34"/>
        <v>0</v>
      </c>
    </row>
    <row r="63" spans="1:19" x14ac:dyDescent="0.2">
      <c r="Q63" s="33">
        <f t="shared" si="32"/>
        <v>0.21960000000000002</v>
      </c>
      <c r="R63" s="33">
        <f t="shared" si="33"/>
        <v>1.5300000000000001E-2</v>
      </c>
      <c r="S63" s="8">
        <f t="shared" si="34"/>
        <v>0</v>
      </c>
    </row>
    <row r="64" spans="1:19" x14ac:dyDescent="0.2">
      <c r="Q64" s="33">
        <f t="shared" si="32"/>
        <v>0.24400000000000002</v>
      </c>
      <c r="R64" s="33">
        <f t="shared" si="33"/>
        <v>1.7000000000000001E-2</v>
      </c>
      <c r="S64" s="8">
        <f t="shared" si="34"/>
        <v>0</v>
      </c>
    </row>
    <row r="65" spans="17:19" x14ac:dyDescent="0.2">
      <c r="Q65" s="33">
        <f t="shared" si="32"/>
        <v>0.26840000000000003</v>
      </c>
      <c r="R65" s="33">
        <f t="shared" si="33"/>
        <v>1.8700000000000001E-2</v>
      </c>
      <c r="S65" s="8">
        <f t="shared" si="34"/>
        <v>0</v>
      </c>
    </row>
    <row r="66" spans="17:19" x14ac:dyDescent="0.2">
      <c r="Q66" s="33">
        <f t="shared" si="32"/>
        <v>0.2928</v>
      </c>
      <c r="R66" s="33">
        <f t="shared" si="33"/>
        <v>2.0400000000000001E-2</v>
      </c>
      <c r="S66" s="8">
        <f t="shared" si="34"/>
        <v>0</v>
      </c>
    </row>
    <row r="67" spans="17:19" x14ac:dyDescent="0.2">
      <c r="Q67" s="33">
        <f t="shared" si="32"/>
        <v>0.31720000000000004</v>
      </c>
      <c r="R67" s="33">
        <f t="shared" si="33"/>
        <v>2.2100000000000002E-2</v>
      </c>
      <c r="S67" s="8">
        <f t="shared" si="34"/>
        <v>0</v>
      </c>
    </row>
    <row r="68" spans="17:19" x14ac:dyDescent="0.2">
      <c r="Q68" s="33">
        <f t="shared" si="32"/>
        <v>0.34160000000000001</v>
      </c>
      <c r="R68" s="33">
        <f t="shared" si="33"/>
        <v>2.3800000000000002E-2</v>
      </c>
      <c r="S68" s="8">
        <f t="shared" si="34"/>
        <v>0</v>
      </c>
    </row>
    <row r="69" spans="17:19" x14ac:dyDescent="0.2">
      <c r="Q69" s="33">
        <f t="shared" si="32"/>
        <v>0.36600000000000005</v>
      </c>
      <c r="R69" s="33">
        <f t="shared" si="33"/>
        <v>2.5500000000000002E-2</v>
      </c>
      <c r="S69" s="8">
        <f t="shared" si="34"/>
        <v>0</v>
      </c>
    </row>
    <row r="70" spans="17:19" x14ac:dyDescent="0.2">
      <c r="Q70" s="33">
        <f t="shared" si="32"/>
        <v>0.39040000000000002</v>
      </c>
      <c r="R70" s="33">
        <f t="shared" si="33"/>
        <v>2.7200000000000002E-2</v>
      </c>
      <c r="S70" s="8">
        <f t="shared" si="34"/>
        <v>0</v>
      </c>
    </row>
    <row r="71" spans="17:19" x14ac:dyDescent="0.2">
      <c r="Q71" s="33">
        <f t="shared" si="32"/>
        <v>0.4148</v>
      </c>
      <c r="R71" s="33">
        <f t="shared" si="33"/>
        <v>2.8900000000000002E-2</v>
      </c>
      <c r="S71" s="8">
        <f t="shared" si="34"/>
        <v>0</v>
      </c>
    </row>
    <row r="72" spans="17:19" x14ac:dyDescent="0.2">
      <c r="Q72" s="33">
        <f t="shared" si="32"/>
        <v>0.43920000000000003</v>
      </c>
      <c r="R72" s="33">
        <f t="shared" si="33"/>
        <v>3.0600000000000002E-2</v>
      </c>
      <c r="S72" s="8">
        <f t="shared" si="34"/>
        <v>0</v>
      </c>
    </row>
    <row r="73" spans="17:19" x14ac:dyDescent="0.2">
      <c r="Q73" s="33">
        <f t="shared" si="32"/>
        <v>0.46360000000000001</v>
      </c>
      <c r="R73" s="33">
        <f t="shared" si="33"/>
        <v>3.2300000000000002E-2</v>
      </c>
      <c r="S73" s="8">
        <f t="shared" si="34"/>
        <v>0</v>
      </c>
    </row>
    <row r="74" spans="17:19" x14ac:dyDescent="0.2">
      <c r="Q74" s="33">
        <f t="shared" si="32"/>
        <v>0.48800000000000004</v>
      </c>
      <c r="R74" s="33">
        <f t="shared" si="33"/>
        <v>3.4000000000000002E-2</v>
      </c>
      <c r="S74" s="8">
        <f t="shared" si="34"/>
        <v>0</v>
      </c>
    </row>
    <row r="75" spans="17:19" x14ac:dyDescent="0.2">
      <c r="Q75" s="33">
        <f t="shared" si="32"/>
        <v>0.51240000000000008</v>
      </c>
      <c r="R75" s="33">
        <f t="shared" si="33"/>
        <v>3.5700000000000003E-2</v>
      </c>
      <c r="S75" s="8">
        <f t="shared" si="34"/>
        <v>0</v>
      </c>
    </row>
    <row r="76" spans="17:19" x14ac:dyDescent="0.2">
      <c r="Q76" s="33">
        <f t="shared" si="32"/>
        <v>0.53680000000000005</v>
      </c>
      <c r="R76" s="33">
        <f t="shared" si="33"/>
        <v>3.7400000000000003E-2</v>
      </c>
      <c r="S76" s="8">
        <f t="shared" si="34"/>
        <v>0</v>
      </c>
    </row>
    <row r="77" spans="17:19" x14ac:dyDescent="0.2">
      <c r="Q77" s="33">
        <f t="shared" si="32"/>
        <v>0.56120000000000003</v>
      </c>
      <c r="R77" s="33">
        <f t="shared" si="33"/>
        <v>3.9100000000000003E-2</v>
      </c>
      <c r="S77" s="8">
        <f t="shared" si="34"/>
        <v>0</v>
      </c>
    </row>
    <row r="78" spans="17:19" x14ac:dyDescent="0.2">
      <c r="Q78" s="33">
        <f t="shared" si="32"/>
        <v>0.58560000000000001</v>
      </c>
      <c r="R78" s="33">
        <f t="shared" si="33"/>
        <v>4.0800000000000003E-2</v>
      </c>
      <c r="S78" s="8">
        <f t="shared" si="34"/>
        <v>0</v>
      </c>
    </row>
    <row r="79" spans="17:19" x14ac:dyDescent="0.2">
      <c r="Q79" s="33">
        <f t="shared" si="32"/>
        <v>0.61</v>
      </c>
      <c r="R79" s="33">
        <f t="shared" si="33"/>
        <v>4.2500000000000003E-2</v>
      </c>
      <c r="S79" s="8">
        <f t="shared" si="34"/>
        <v>0</v>
      </c>
    </row>
    <row r="80" spans="17:19" x14ac:dyDescent="0.2">
      <c r="Q80" s="89">
        <f t="shared" si="32"/>
        <v>0.63440000000000007</v>
      </c>
      <c r="R80" s="89">
        <f t="shared" si="33"/>
        <v>4.4200000000000003E-2</v>
      </c>
      <c r="S80" s="57">
        <f t="shared" si="34"/>
        <v>0</v>
      </c>
    </row>
    <row r="81" spans="4:19" x14ac:dyDescent="0.2">
      <c r="S81" s="10"/>
    </row>
    <row r="88" spans="4:19" x14ac:dyDescent="0.2">
      <c r="D88" s="3"/>
      <c r="E88" s="3"/>
      <c r="F88" s="3"/>
    </row>
  </sheetData>
  <sheetProtection password="EFBA" sheet="1" objects="1" scenarios="1" selectLockedCells="1"/>
  <phoneticPr fontId="0" type="noConversion"/>
  <dataValidations count="1">
    <dataValidation type="decimal" allowBlank="1" showInputMessage="1" showErrorMessage="1" sqref="H9" xr:uid="{00000000-0002-0000-0000-000000000000}">
      <formula1>1.163</formula1>
      <formula2>1.5</formula2>
    </dataValidation>
  </dataValidations>
  <printOptions gridLinesSet="0"/>
  <pageMargins left="0.23" right="0.23" top="0.52" bottom="1" header="0.5" footer="0.5"/>
  <pageSetup scale="41" orientation="landscape"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WETCORN1</vt:lpstr>
      <vt:lpstr>Print</vt:lpstr>
      <vt:lpstr>WETCORN1!Print_Area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Wet Corn</dc:title>
  <dc:subject>converting HM corn to dry corn</dc:subject>
  <dc:creator>Gary G. Frank</dc:creator>
  <cp:keywords/>
  <dc:description>Updated: 3.2007</dc:description>
  <cp:lastModifiedBy>Kevin JAREK</cp:lastModifiedBy>
  <cp:lastPrinted>2020-10-01T19:10:42Z</cp:lastPrinted>
  <dcterms:created xsi:type="dcterms:W3CDTF">1999-09-13T20:04:05Z</dcterms:created>
  <dcterms:modified xsi:type="dcterms:W3CDTF">2024-10-03T18:23:17Z</dcterms:modified>
</cp:coreProperties>
</file>